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trlProps/ctrlProp1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rano\Desktop\hirano\"/>
    </mc:Choice>
  </mc:AlternateContent>
  <workbookProtection workbookAlgorithmName="SHA-512" workbookHashValue="NPldA6imGaOn00kaEWkdFbGq2TNpNDBP5eBmUCimIcssWlp+ibFlb46ashP7nLpkdU9ThVCUcOudmgjEFe20ug==" workbookSaltValue="EGJ25RdExbJSNf2/VqLDkg==" workbookSpinCount="100000" lockStructure="1"/>
  <bookViews>
    <workbookView xWindow="0" yWindow="0" windowWidth="15345" windowHeight="6765" firstSheet="4" activeTab="4"/>
  </bookViews>
  <sheets>
    <sheet name="平成27年分" sheetId="5" state="hidden" r:id="rId1"/>
    <sheet name="推移" sheetId="1" state="hidden" r:id="rId2"/>
    <sheet name="５歳階級別人口" sheetId="2" state="hidden" r:id="rId3"/>
    <sheet name="名簿" sheetId="4" state="hidden" r:id="rId4"/>
    <sheet name="国勢調査" sheetId="3" r:id="rId5"/>
    <sheet name="Sheet1" sheetId="6" r:id="rId6"/>
  </sheets>
  <definedNames>
    <definedName name="_xlnm.Print_Area" localSheetId="4">国勢調査!$B$2:$O$49</definedName>
    <definedName name="階級別">'５歳階級別人口'!$A$4:$AR$185</definedName>
    <definedName name="推移">推移!$A$4:$CT$185</definedName>
  </definedNames>
  <calcPr calcId="152511"/>
</workbook>
</file>

<file path=xl/calcChain.xml><?xml version="1.0" encoding="utf-8"?>
<calcChain xmlns="http://schemas.openxmlformats.org/spreadsheetml/2006/main">
  <c r="O11" i="3" l="1"/>
  <c r="N11" i="3"/>
  <c r="M11" i="3"/>
  <c r="L11" i="3"/>
  <c r="K11" i="3"/>
  <c r="J11" i="3"/>
  <c r="I11" i="3"/>
  <c r="H11" i="3"/>
  <c r="G11" i="3"/>
  <c r="F11" i="3"/>
  <c r="E11" i="3"/>
  <c r="D11" i="3"/>
  <c r="F119" i="5" l="1"/>
  <c r="F118" i="5"/>
  <c r="F5" i="5"/>
  <c r="F6" i="5"/>
  <c r="F7" i="5"/>
  <c r="F8" i="5"/>
  <c r="F9" i="5"/>
  <c r="F10" i="5"/>
  <c r="F11" i="5"/>
  <c r="F12" i="5"/>
  <c r="F13" i="5"/>
  <c r="F14" i="5"/>
  <c r="F15" i="5"/>
  <c r="F17" i="5"/>
  <c r="F18" i="5"/>
  <c r="F19" i="5"/>
  <c r="F20" i="5"/>
  <c r="F16" i="5"/>
  <c r="F21" i="5"/>
  <c r="F22" i="5"/>
  <c r="F23" i="5"/>
  <c r="F24" i="5"/>
  <c r="F25" i="5"/>
  <c r="F26" i="5"/>
  <c r="F27" i="5"/>
  <c r="F28" i="5"/>
  <c r="F29" i="5"/>
  <c r="F30" i="5"/>
  <c r="F32" i="5"/>
  <c r="F31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99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100" i="5"/>
  <c r="F101" i="5"/>
  <c r="F102" i="5"/>
  <c r="F103" i="5"/>
  <c r="F104" i="5"/>
  <c r="F105" i="5"/>
  <c r="F106" i="5"/>
  <c r="F107" i="5"/>
  <c r="F117" i="5"/>
  <c r="F108" i="5"/>
  <c r="F109" i="5"/>
  <c r="F110" i="5"/>
  <c r="F111" i="5"/>
  <c r="F112" i="5"/>
  <c r="F113" i="5"/>
  <c r="F114" i="5"/>
  <c r="F115" i="5"/>
  <c r="F116" i="5"/>
  <c r="F120" i="5"/>
  <c r="F135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6" i="5"/>
  <c r="F137" i="5"/>
  <c r="F138" i="5"/>
  <c r="F139" i="5"/>
  <c r="F140" i="5"/>
  <c r="F144" i="5"/>
  <c r="F141" i="5"/>
  <c r="F142" i="5"/>
  <c r="F145" i="5"/>
  <c r="F143" i="5"/>
  <c r="F146" i="5"/>
  <c r="F148" i="5"/>
  <c r="F147" i="5"/>
  <c r="F149" i="5"/>
  <c r="F153" i="5"/>
  <c r="F150" i="5"/>
  <c r="F151" i="5"/>
  <c r="F152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4" i="5"/>
  <c r="M185" i="5" l="1"/>
  <c r="L185" i="5"/>
  <c r="N185" i="5"/>
  <c r="M175" i="5"/>
  <c r="L175" i="5"/>
  <c r="N175" i="5"/>
  <c r="M167" i="5"/>
  <c r="N167" i="5"/>
  <c r="L167" i="5"/>
  <c r="M160" i="5"/>
  <c r="N160" i="5"/>
  <c r="L160" i="5"/>
  <c r="N151" i="5"/>
  <c r="M151" i="5"/>
  <c r="L151" i="5"/>
  <c r="N145" i="5"/>
  <c r="M145" i="5"/>
  <c r="L145" i="5"/>
  <c r="M138" i="5"/>
  <c r="L138" i="5"/>
  <c r="N138" i="5"/>
  <c r="N130" i="5"/>
  <c r="L130" i="5"/>
  <c r="M130" i="5"/>
  <c r="M127" i="5"/>
  <c r="L127" i="5"/>
  <c r="N127" i="5"/>
  <c r="N135" i="5"/>
  <c r="M135" i="5"/>
  <c r="L135" i="5"/>
  <c r="N115" i="5"/>
  <c r="M115" i="5"/>
  <c r="L115" i="5"/>
  <c r="N108" i="5"/>
  <c r="M108" i="5"/>
  <c r="L108" i="5"/>
  <c r="M101" i="5"/>
  <c r="N101" i="5"/>
  <c r="L101" i="5"/>
  <c r="N94" i="5"/>
  <c r="L94" i="5"/>
  <c r="M94" i="5"/>
  <c r="N86" i="5"/>
  <c r="L86" i="5"/>
  <c r="M86" i="5"/>
  <c r="L78" i="5"/>
  <c r="M78" i="5"/>
  <c r="N78" i="5"/>
  <c r="M71" i="5"/>
  <c r="N71" i="5"/>
  <c r="L71" i="5"/>
  <c r="M63" i="5"/>
  <c r="N63" i="5"/>
  <c r="L63" i="5"/>
  <c r="L57" i="5"/>
  <c r="N57" i="5"/>
  <c r="M57" i="5"/>
  <c r="M49" i="5"/>
  <c r="N49" i="5"/>
  <c r="L49" i="5"/>
  <c r="M41" i="5"/>
  <c r="N41" i="5"/>
  <c r="L41" i="5"/>
  <c r="M33" i="5"/>
  <c r="N33" i="5"/>
  <c r="L33" i="5"/>
  <c r="M27" i="5"/>
  <c r="N27" i="5"/>
  <c r="L27" i="5"/>
  <c r="M21" i="5"/>
  <c r="N21" i="5"/>
  <c r="L21" i="5"/>
  <c r="M14" i="5"/>
  <c r="N14" i="5"/>
  <c r="L14" i="5"/>
  <c r="M10" i="5"/>
  <c r="N10" i="5"/>
  <c r="L10" i="5"/>
  <c r="L184" i="5"/>
  <c r="M184" i="5"/>
  <c r="N184" i="5"/>
  <c r="N174" i="5"/>
  <c r="M174" i="5"/>
  <c r="L174" i="5"/>
  <c r="L166" i="5"/>
  <c r="N166" i="5"/>
  <c r="M166" i="5"/>
  <c r="L159" i="5"/>
  <c r="N159" i="5"/>
  <c r="M159" i="5"/>
  <c r="L155" i="5"/>
  <c r="N155" i="5"/>
  <c r="M155" i="5"/>
  <c r="N147" i="5"/>
  <c r="L147" i="5"/>
  <c r="M147" i="5"/>
  <c r="L144" i="5"/>
  <c r="N144" i="5"/>
  <c r="M144" i="5"/>
  <c r="N132" i="5"/>
  <c r="M132" i="5"/>
  <c r="L132" i="5"/>
  <c r="L126" i="5"/>
  <c r="M126" i="5"/>
  <c r="N126" i="5"/>
  <c r="L117" i="5"/>
  <c r="M117" i="5"/>
  <c r="N117" i="5"/>
  <c r="L100" i="5"/>
  <c r="M100" i="5"/>
  <c r="N100" i="5"/>
  <c r="M93" i="5"/>
  <c r="N93" i="5"/>
  <c r="L93" i="5"/>
  <c r="M85" i="5"/>
  <c r="N85" i="5"/>
  <c r="L85" i="5"/>
  <c r="L77" i="5"/>
  <c r="M77" i="5"/>
  <c r="N77" i="5"/>
  <c r="L74" i="5"/>
  <c r="M74" i="5"/>
  <c r="N74" i="5"/>
  <c r="L66" i="5"/>
  <c r="M66" i="5"/>
  <c r="N66" i="5"/>
  <c r="N60" i="5"/>
  <c r="M60" i="5"/>
  <c r="L60" i="5"/>
  <c r="L52" i="5"/>
  <c r="M52" i="5"/>
  <c r="N52" i="5"/>
  <c r="L44" i="5"/>
  <c r="M44" i="5"/>
  <c r="N44" i="5"/>
  <c r="L40" i="5"/>
  <c r="M40" i="5"/>
  <c r="N40" i="5"/>
  <c r="M31" i="5"/>
  <c r="N31" i="5"/>
  <c r="L31" i="5"/>
  <c r="L26" i="5"/>
  <c r="M26" i="5"/>
  <c r="N26" i="5"/>
  <c r="N18" i="5"/>
  <c r="L18" i="5"/>
  <c r="M18" i="5"/>
  <c r="L5" i="5"/>
  <c r="M5" i="5"/>
  <c r="N5" i="5"/>
  <c r="M183" i="5"/>
  <c r="L183" i="5"/>
  <c r="N183" i="5"/>
  <c r="L180" i="5"/>
  <c r="N180" i="5"/>
  <c r="M180" i="5"/>
  <c r="M177" i="5"/>
  <c r="L177" i="5"/>
  <c r="N177" i="5"/>
  <c r="N173" i="5"/>
  <c r="L173" i="5"/>
  <c r="M173" i="5"/>
  <c r="M169" i="5"/>
  <c r="L169" i="5"/>
  <c r="N169" i="5"/>
  <c r="N165" i="5"/>
  <c r="L165" i="5"/>
  <c r="M165" i="5"/>
  <c r="M162" i="5"/>
  <c r="L162" i="5"/>
  <c r="N162" i="5"/>
  <c r="N158" i="5"/>
  <c r="L158" i="5"/>
  <c r="M158" i="5"/>
  <c r="N154" i="5"/>
  <c r="L154" i="5"/>
  <c r="M154" i="5"/>
  <c r="L148" i="5"/>
  <c r="M148" i="5"/>
  <c r="N148" i="5"/>
  <c r="N143" i="5"/>
  <c r="L143" i="5"/>
  <c r="M143" i="5"/>
  <c r="M141" i="5"/>
  <c r="L141" i="5"/>
  <c r="N141" i="5"/>
  <c r="L140" i="5"/>
  <c r="M140" i="5"/>
  <c r="N140" i="5"/>
  <c r="N136" i="5"/>
  <c r="L136" i="5"/>
  <c r="M136" i="5"/>
  <c r="M131" i="5"/>
  <c r="L131" i="5"/>
  <c r="N131" i="5"/>
  <c r="N128" i="5"/>
  <c r="M128" i="5"/>
  <c r="L128" i="5"/>
  <c r="L122" i="5"/>
  <c r="M122" i="5"/>
  <c r="N122" i="5"/>
  <c r="N120" i="5"/>
  <c r="M120" i="5"/>
  <c r="L120" i="5"/>
  <c r="L113" i="5"/>
  <c r="M113" i="5"/>
  <c r="N113" i="5"/>
  <c r="L110" i="5"/>
  <c r="M110" i="5"/>
  <c r="N110" i="5"/>
  <c r="M107" i="5"/>
  <c r="L107" i="5"/>
  <c r="N107" i="5"/>
  <c r="L103" i="5"/>
  <c r="N103" i="5"/>
  <c r="M103" i="5"/>
  <c r="N98" i="5"/>
  <c r="M98" i="5"/>
  <c r="L98" i="5"/>
  <c r="L92" i="5"/>
  <c r="M92" i="5"/>
  <c r="N92" i="5"/>
  <c r="L88" i="5"/>
  <c r="M88" i="5"/>
  <c r="N88" i="5"/>
  <c r="L84" i="5"/>
  <c r="M84" i="5"/>
  <c r="N84" i="5"/>
  <c r="L80" i="5"/>
  <c r="M80" i="5"/>
  <c r="N80" i="5"/>
  <c r="L99" i="5"/>
  <c r="M99" i="5"/>
  <c r="N99" i="5"/>
  <c r="L73" i="5"/>
  <c r="N73" i="5"/>
  <c r="M73" i="5"/>
  <c r="L69" i="5"/>
  <c r="M69" i="5"/>
  <c r="N69" i="5"/>
  <c r="L65" i="5"/>
  <c r="N65" i="5"/>
  <c r="M65" i="5"/>
  <c r="M59" i="5"/>
  <c r="N59" i="5"/>
  <c r="L59" i="5"/>
  <c r="M55" i="5"/>
  <c r="N55" i="5"/>
  <c r="L55" i="5"/>
  <c r="L51" i="5"/>
  <c r="N51" i="5"/>
  <c r="M51" i="5"/>
  <c r="L47" i="5"/>
  <c r="M47" i="5"/>
  <c r="N47" i="5"/>
  <c r="L43" i="5"/>
  <c r="N43" i="5"/>
  <c r="M43" i="5"/>
  <c r="L39" i="5"/>
  <c r="M39" i="5"/>
  <c r="N39" i="5"/>
  <c r="L35" i="5"/>
  <c r="N35" i="5"/>
  <c r="M35" i="5"/>
  <c r="L32" i="5"/>
  <c r="M32" i="5"/>
  <c r="N32" i="5"/>
  <c r="L29" i="5"/>
  <c r="M29" i="5"/>
  <c r="N29" i="5"/>
  <c r="L25" i="5"/>
  <c r="M25" i="5"/>
  <c r="N25" i="5"/>
  <c r="L16" i="5"/>
  <c r="M16" i="5"/>
  <c r="N16" i="5"/>
  <c r="M17" i="5"/>
  <c r="N17" i="5"/>
  <c r="L17" i="5"/>
  <c r="L12" i="5"/>
  <c r="M12" i="5"/>
  <c r="N12" i="5"/>
  <c r="L8" i="5"/>
  <c r="M8" i="5"/>
  <c r="N8" i="5"/>
  <c r="G118" i="5"/>
  <c r="M118" i="5"/>
  <c r="L118" i="5"/>
  <c r="N118" i="5"/>
  <c r="M181" i="5"/>
  <c r="N181" i="5"/>
  <c r="L181" i="5"/>
  <c r="M171" i="5"/>
  <c r="L171" i="5"/>
  <c r="N171" i="5"/>
  <c r="M156" i="5"/>
  <c r="L156" i="5"/>
  <c r="N156" i="5"/>
  <c r="M149" i="5"/>
  <c r="L149" i="5"/>
  <c r="N149" i="5"/>
  <c r="N133" i="5"/>
  <c r="L133" i="5"/>
  <c r="M133" i="5"/>
  <c r="N124" i="5"/>
  <c r="M124" i="5"/>
  <c r="L124" i="5"/>
  <c r="N112" i="5"/>
  <c r="M112" i="5"/>
  <c r="L112" i="5"/>
  <c r="N105" i="5"/>
  <c r="L105" i="5"/>
  <c r="M105" i="5"/>
  <c r="L96" i="5"/>
  <c r="M96" i="5"/>
  <c r="N96" i="5"/>
  <c r="N90" i="5"/>
  <c r="M90" i="5"/>
  <c r="L90" i="5"/>
  <c r="N82" i="5"/>
  <c r="M82" i="5"/>
  <c r="L82" i="5"/>
  <c r="M75" i="5"/>
  <c r="N75" i="5"/>
  <c r="L75" i="5"/>
  <c r="M67" i="5"/>
  <c r="N67" i="5"/>
  <c r="L67" i="5"/>
  <c r="L61" i="5"/>
  <c r="M61" i="5"/>
  <c r="N61" i="5"/>
  <c r="M53" i="5"/>
  <c r="N53" i="5"/>
  <c r="L53" i="5"/>
  <c r="M45" i="5"/>
  <c r="N45" i="5"/>
  <c r="L45" i="5"/>
  <c r="M37" i="5"/>
  <c r="N37" i="5"/>
  <c r="L37" i="5"/>
  <c r="L30" i="5"/>
  <c r="M30" i="5"/>
  <c r="N30" i="5"/>
  <c r="M24" i="5"/>
  <c r="N24" i="5"/>
  <c r="L24" i="5"/>
  <c r="L19" i="5"/>
  <c r="M19" i="5"/>
  <c r="N19" i="5"/>
  <c r="M6" i="5"/>
  <c r="N6" i="5"/>
  <c r="L6" i="5"/>
  <c r="N178" i="5"/>
  <c r="L178" i="5"/>
  <c r="M178" i="5"/>
  <c r="L170" i="5"/>
  <c r="M170" i="5"/>
  <c r="N170" i="5"/>
  <c r="L163" i="5"/>
  <c r="M163" i="5"/>
  <c r="N163" i="5"/>
  <c r="N150" i="5"/>
  <c r="M150" i="5"/>
  <c r="L150" i="5"/>
  <c r="L146" i="5"/>
  <c r="M146" i="5"/>
  <c r="N146" i="5"/>
  <c r="N142" i="5"/>
  <c r="M142" i="5"/>
  <c r="L142" i="5"/>
  <c r="L137" i="5"/>
  <c r="M137" i="5"/>
  <c r="N137" i="5"/>
  <c r="M123" i="5"/>
  <c r="L123" i="5"/>
  <c r="N123" i="5"/>
  <c r="M114" i="5"/>
  <c r="L114" i="5"/>
  <c r="N114" i="5"/>
  <c r="M111" i="5"/>
  <c r="L111" i="5"/>
  <c r="N111" i="5"/>
  <c r="L104" i="5"/>
  <c r="M104" i="5"/>
  <c r="N104" i="5"/>
  <c r="L95" i="5"/>
  <c r="N95" i="5"/>
  <c r="M95" i="5"/>
  <c r="M89" i="5"/>
  <c r="N89" i="5"/>
  <c r="L89" i="5"/>
  <c r="M81" i="5"/>
  <c r="N81" i="5"/>
  <c r="L81" i="5"/>
  <c r="L70" i="5"/>
  <c r="M70" i="5"/>
  <c r="N70" i="5"/>
  <c r="N56" i="5"/>
  <c r="L56" i="5"/>
  <c r="M56" i="5"/>
  <c r="L48" i="5"/>
  <c r="M48" i="5"/>
  <c r="N48" i="5"/>
  <c r="L36" i="5"/>
  <c r="M36" i="5"/>
  <c r="N36" i="5"/>
  <c r="L23" i="5"/>
  <c r="M23" i="5"/>
  <c r="N23" i="5"/>
  <c r="L13" i="5"/>
  <c r="M13" i="5"/>
  <c r="N13" i="5"/>
  <c r="L9" i="5"/>
  <c r="M9" i="5"/>
  <c r="N9" i="5"/>
  <c r="L4" i="5"/>
  <c r="N4" i="5"/>
  <c r="M4" i="5"/>
  <c r="N182" i="5"/>
  <c r="M182" i="5"/>
  <c r="L182" i="5"/>
  <c r="N179" i="5"/>
  <c r="L179" i="5"/>
  <c r="M179" i="5"/>
  <c r="L176" i="5"/>
  <c r="M176" i="5"/>
  <c r="N176" i="5"/>
  <c r="N172" i="5"/>
  <c r="L172" i="5"/>
  <c r="M172" i="5"/>
  <c r="N168" i="5"/>
  <c r="M168" i="5"/>
  <c r="L168" i="5"/>
  <c r="M164" i="5"/>
  <c r="L164" i="5"/>
  <c r="N164" i="5"/>
  <c r="N161" i="5"/>
  <c r="M161" i="5"/>
  <c r="L161" i="5"/>
  <c r="N157" i="5"/>
  <c r="L157" i="5"/>
  <c r="M157" i="5"/>
  <c r="L152" i="5"/>
  <c r="M152" i="5"/>
  <c r="N152" i="5"/>
  <c r="M153" i="5"/>
  <c r="L153" i="5"/>
  <c r="N153" i="5"/>
  <c r="N139" i="5"/>
  <c r="M139" i="5"/>
  <c r="L139" i="5"/>
  <c r="L134" i="5"/>
  <c r="M134" i="5"/>
  <c r="N134" i="5"/>
  <c r="L129" i="5"/>
  <c r="M129" i="5"/>
  <c r="N129" i="5"/>
  <c r="N125" i="5"/>
  <c r="L125" i="5"/>
  <c r="M125" i="5"/>
  <c r="N121" i="5"/>
  <c r="L121" i="5"/>
  <c r="M121" i="5"/>
  <c r="N116" i="5"/>
  <c r="L116" i="5"/>
  <c r="M116" i="5"/>
  <c r="N109" i="5"/>
  <c r="L109" i="5"/>
  <c r="M109" i="5"/>
  <c r="L106" i="5"/>
  <c r="M106" i="5"/>
  <c r="N106" i="5"/>
  <c r="N102" i="5"/>
  <c r="L102" i="5"/>
  <c r="M102" i="5"/>
  <c r="M97" i="5"/>
  <c r="N97" i="5"/>
  <c r="L97" i="5"/>
  <c r="L91" i="5"/>
  <c r="M91" i="5"/>
  <c r="N91" i="5"/>
  <c r="L87" i="5"/>
  <c r="N87" i="5"/>
  <c r="M87" i="5"/>
  <c r="L83" i="5"/>
  <c r="M83" i="5"/>
  <c r="N83" i="5"/>
  <c r="N79" i="5"/>
  <c r="L79" i="5"/>
  <c r="M79" i="5"/>
  <c r="N76" i="5"/>
  <c r="M76" i="5"/>
  <c r="L76" i="5"/>
  <c r="N72" i="5"/>
  <c r="L72" i="5"/>
  <c r="M72" i="5"/>
  <c r="N68" i="5"/>
  <c r="M68" i="5"/>
  <c r="L68" i="5"/>
  <c r="N64" i="5"/>
  <c r="L64" i="5"/>
  <c r="M64" i="5"/>
  <c r="L62" i="5"/>
  <c r="M62" i="5"/>
  <c r="N62" i="5"/>
  <c r="L58" i="5"/>
  <c r="M58" i="5"/>
  <c r="N58" i="5"/>
  <c r="N54" i="5"/>
  <c r="M54" i="5"/>
  <c r="L54" i="5"/>
  <c r="N50" i="5"/>
  <c r="L50" i="5"/>
  <c r="M50" i="5"/>
  <c r="N46" i="5"/>
  <c r="M46" i="5"/>
  <c r="L46" i="5"/>
  <c r="N42" i="5"/>
  <c r="L42" i="5"/>
  <c r="M42" i="5"/>
  <c r="N38" i="5"/>
  <c r="M38" i="5"/>
  <c r="L38" i="5"/>
  <c r="N34" i="5"/>
  <c r="L34" i="5"/>
  <c r="M34" i="5"/>
  <c r="N28" i="5"/>
  <c r="L28" i="5"/>
  <c r="M28" i="5"/>
  <c r="N22" i="5"/>
  <c r="L22" i="5"/>
  <c r="M22" i="5"/>
  <c r="L20" i="5"/>
  <c r="M20" i="5"/>
  <c r="N20" i="5"/>
  <c r="N15" i="5"/>
  <c r="L15" i="5"/>
  <c r="M15" i="5"/>
  <c r="N11" i="5"/>
  <c r="L11" i="5"/>
  <c r="M11" i="5"/>
  <c r="N7" i="5"/>
  <c r="L7" i="5"/>
  <c r="M7" i="5"/>
  <c r="G119" i="5"/>
  <c r="M119" i="5"/>
  <c r="L119" i="5"/>
  <c r="N119" i="5"/>
  <c r="H119" i="5"/>
  <c r="H118" i="5"/>
  <c r="D49" i="3"/>
  <c r="C49" i="3"/>
  <c r="D48" i="3"/>
  <c r="C48" i="3"/>
  <c r="D47" i="3"/>
  <c r="C47" i="3"/>
  <c r="D46" i="3"/>
  <c r="C46" i="3"/>
  <c r="D45" i="3"/>
  <c r="C45" i="3"/>
  <c r="D44" i="3"/>
  <c r="C44" i="3"/>
  <c r="D43" i="3"/>
  <c r="C43" i="3"/>
  <c r="D42" i="3"/>
  <c r="C42" i="3"/>
  <c r="D41" i="3"/>
  <c r="C41" i="3"/>
  <c r="D40" i="3"/>
  <c r="C40" i="3"/>
  <c r="D39" i="3"/>
  <c r="C39" i="3"/>
  <c r="D38" i="3"/>
  <c r="C38" i="3"/>
  <c r="D37" i="3"/>
  <c r="C37" i="3"/>
  <c r="D36" i="3"/>
  <c r="C36" i="3"/>
  <c r="D35" i="3"/>
  <c r="C35" i="3"/>
  <c r="D34" i="3"/>
  <c r="C34" i="3"/>
  <c r="D33" i="3"/>
  <c r="C33" i="3"/>
  <c r="D32" i="3"/>
  <c r="C32" i="3"/>
  <c r="D31" i="3"/>
  <c r="C31" i="3"/>
  <c r="D30" i="3"/>
  <c r="C30" i="3"/>
  <c r="D29" i="3"/>
  <c r="C29" i="3"/>
  <c r="O10" i="3"/>
  <c r="N10" i="3"/>
  <c r="M10" i="3"/>
  <c r="L10" i="3"/>
  <c r="K10" i="3"/>
  <c r="J10" i="3"/>
  <c r="I10" i="3"/>
  <c r="G5" i="5"/>
  <c r="G6" i="5"/>
  <c r="G7" i="5"/>
  <c r="G8" i="5"/>
  <c r="G9" i="5"/>
  <c r="G10" i="5"/>
  <c r="G11" i="5"/>
  <c r="G12" i="5"/>
  <c r="G13" i="5"/>
  <c r="G14" i="5"/>
  <c r="G15" i="5"/>
  <c r="G17" i="5"/>
  <c r="G18" i="5"/>
  <c r="G19" i="5"/>
  <c r="G20" i="5"/>
  <c r="G16" i="5"/>
  <c r="G21" i="5"/>
  <c r="G22" i="5"/>
  <c r="G23" i="5"/>
  <c r="G24" i="5"/>
  <c r="G25" i="5"/>
  <c r="G26" i="5"/>
  <c r="G27" i="5"/>
  <c r="G28" i="5"/>
  <c r="G29" i="5"/>
  <c r="G30" i="5"/>
  <c r="G32" i="5"/>
  <c r="G31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99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100" i="5"/>
  <c r="G101" i="5"/>
  <c r="G102" i="5"/>
  <c r="G103" i="5"/>
  <c r="G104" i="5"/>
  <c r="G105" i="5"/>
  <c r="G106" i="5"/>
  <c r="G107" i="5"/>
  <c r="G117" i="5"/>
  <c r="G108" i="5"/>
  <c r="G109" i="5"/>
  <c r="G110" i="5"/>
  <c r="G111" i="5"/>
  <c r="G112" i="5"/>
  <c r="G113" i="5"/>
  <c r="G114" i="5"/>
  <c r="G115" i="5"/>
  <c r="G116" i="5"/>
  <c r="G120" i="5"/>
  <c r="G135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6" i="5"/>
  <c r="G137" i="5"/>
  <c r="G138" i="5"/>
  <c r="G139" i="5"/>
  <c r="G140" i="5"/>
  <c r="G144" i="5"/>
  <c r="G141" i="5"/>
  <c r="G142" i="5"/>
  <c r="G145" i="5"/>
  <c r="G143" i="5"/>
  <c r="G146" i="5"/>
  <c r="G148" i="5"/>
  <c r="G147" i="5"/>
  <c r="G149" i="5"/>
  <c r="G153" i="5"/>
  <c r="G150" i="5"/>
  <c r="G151" i="5"/>
  <c r="G152" i="5"/>
  <c r="G154" i="5"/>
  <c r="G155" i="5"/>
  <c r="G156" i="5"/>
  <c r="G157" i="5"/>
  <c r="G158" i="5"/>
  <c r="G159" i="5"/>
  <c r="G160" i="5"/>
  <c r="G161" i="5"/>
  <c r="G162" i="5"/>
  <c r="G163" i="5"/>
  <c r="G164" i="5"/>
  <c r="G165" i="5"/>
  <c r="G166" i="5"/>
  <c r="G167" i="5"/>
  <c r="G168" i="5"/>
  <c r="G169" i="5"/>
  <c r="G170" i="5"/>
  <c r="G171" i="5"/>
  <c r="G172" i="5"/>
  <c r="G173" i="5"/>
  <c r="G174" i="5"/>
  <c r="G175" i="5"/>
  <c r="G176" i="5"/>
  <c r="G177" i="5"/>
  <c r="G178" i="5"/>
  <c r="G179" i="5"/>
  <c r="G180" i="5"/>
  <c r="G181" i="5"/>
  <c r="G182" i="5"/>
  <c r="G183" i="5"/>
  <c r="G184" i="5"/>
  <c r="G185" i="5"/>
  <c r="G4" i="5"/>
  <c r="H10" i="3"/>
  <c r="G10" i="3"/>
  <c r="F10" i="3"/>
  <c r="E10" i="3"/>
  <c r="D10" i="3"/>
  <c r="H4" i="5"/>
  <c r="H5" i="5"/>
  <c r="H7" i="5"/>
  <c r="H8" i="5"/>
  <c r="H9" i="5"/>
  <c r="H10" i="5"/>
  <c r="H11" i="5"/>
  <c r="H12" i="5"/>
  <c r="H13" i="5"/>
  <c r="H14" i="5"/>
  <c r="H15" i="5"/>
  <c r="H17" i="5"/>
  <c r="H18" i="5"/>
  <c r="H19" i="5"/>
  <c r="H20" i="5"/>
  <c r="H16" i="5"/>
  <c r="H21" i="5"/>
  <c r="H22" i="5"/>
  <c r="H23" i="5"/>
  <c r="H24" i="5"/>
  <c r="H25" i="5"/>
  <c r="H26" i="5"/>
  <c r="H27" i="5"/>
  <c r="H28" i="5"/>
  <c r="H29" i="5"/>
  <c r="H30" i="5"/>
  <c r="H32" i="5"/>
  <c r="H31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99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100" i="5"/>
  <c r="H101" i="5"/>
  <c r="H102" i="5"/>
  <c r="H103" i="5"/>
  <c r="H104" i="5"/>
  <c r="H105" i="5"/>
  <c r="H106" i="5"/>
  <c r="H107" i="5"/>
  <c r="H117" i="5"/>
  <c r="H108" i="5"/>
  <c r="H109" i="5"/>
  <c r="H110" i="5"/>
  <c r="H111" i="5"/>
  <c r="H112" i="5"/>
  <c r="H113" i="5"/>
  <c r="H114" i="5"/>
  <c r="H115" i="5"/>
  <c r="H116" i="5"/>
  <c r="H120" i="5"/>
  <c r="H135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6" i="5"/>
  <c r="H137" i="5"/>
  <c r="H138" i="5"/>
  <c r="H139" i="5"/>
  <c r="H140" i="5"/>
  <c r="H144" i="5"/>
  <c r="H141" i="5"/>
  <c r="H142" i="5"/>
  <c r="H145" i="5"/>
  <c r="H143" i="5"/>
  <c r="H146" i="5"/>
  <c r="H148" i="5"/>
  <c r="H147" i="5"/>
  <c r="H149" i="5"/>
  <c r="H153" i="5"/>
  <c r="H150" i="5"/>
  <c r="H151" i="5"/>
  <c r="H152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6" i="5"/>
  <c r="D2" i="3"/>
  <c r="O9" i="3"/>
  <c r="N9" i="3"/>
  <c r="M9" i="3"/>
  <c r="L9" i="3"/>
  <c r="K9" i="3"/>
  <c r="J9" i="3"/>
  <c r="I9" i="3"/>
  <c r="H9" i="3"/>
  <c r="G9" i="3"/>
  <c r="F9" i="3"/>
  <c r="E9" i="3"/>
  <c r="D9" i="3"/>
  <c r="O8" i="3"/>
  <c r="N8" i="3"/>
  <c r="M8" i="3"/>
  <c r="L8" i="3"/>
  <c r="K8" i="3"/>
  <c r="J8" i="3"/>
  <c r="I8" i="3"/>
  <c r="H8" i="3"/>
  <c r="G8" i="3"/>
  <c r="F8" i="3"/>
  <c r="E8" i="3"/>
  <c r="D8" i="3"/>
  <c r="O7" i="3"/>
  <c r="N7" i="3"/>
  <c r="M7" i="3"/>
  <c r="L7" i="3"/>
  <c r="K7" i="3"/>
  <c r="J7" i="3"/>
  <c r="I7" i="3"/>
  <c r="H7" i="3"/>
  <c r="G7" i="3"/>
  <c r="F7" i="3"/>
  <c r="E7" i="3"/>
  <c r="D7" i="3"/>
  <c r="O6" i="3"/>
  <c r="N6" i="3"/>
  <c r="M6" i="3"/>
  <c r="L6" i="3"/>
  <c r="K6" i="3"/>
  <c r="J6" i="3"/>
  <c r="I6" i="3"/>
  <c r="H6" i="3"/>
  <c r="G6" i="3"/>
  <c r="F6" i="3"/>
  <c r="E6" i="3"/>
  <c r="D6" i="3"/>
  <c r="O5" i="3"/>
  <c r="N5" i="3"/>
  <c r="M5" i="3"/>
  <c r="L5" i="3"/>
  <c r="K5" i="3"/>
  <c r="J5" i="3"/>
  <c r="I5" i="3"/>
  <c r="H5" i="3"/>
  <c r="G5" i="3"/>
  <c r="F5" i="3"/>
  <c r="E5" i="3"/>
  <c r="D5" i="3"/>
  <c r="O4" i="3"/>
  <c r="N4" i="3"/>
  <c r="M4" i="3"/>
  <c r="L4" i="3"/>
  <c r="K4" i="3"/>
  <c r="J4" i="3"/>
  <c r="I4" i="3"/>
  <c r="H4" i="3"/>
  <c r="G4" i="3"/>
  <c r="F4" i="3"/>
  <c r="E4" i="3"/>
  <c r="D4" i="3"/>
  <c r="C52" i="3" l="1"/>
  <c r="F33" i="3" s="1"/>
  <c r="D52" i="3"/>
  <c r="G31" i="3" s="1"/>
  <c r="G49" i="3" l="1"/>
  <c r="G37" i="3"/>
  <c r="G45" i="3"/>
  <c r="G33" i="3"/>
  <c r="G43" i="3"/>
  <c r="F44" i="3"/>
  <c r="G41" i="3"/>
  <c r="F40" i="3"/>
  <c r="F36" i="3"/>
  <c r="F48" i="3"/>
  <c r="G47" i="3"/>
  <c r="G39" i="3"/>
  <c r="G35" i="3"/>
  <c r="G30" i="3"/>
  <c r="G29" i="3"/>
  <c r="G46" i="3"/>
  <c r="G42" i="3"/>
  <c r="G38" i="3"/>
  <c r="G34" i="3"/>
  <c r="F32" i="3"/>
  <c r="G48" i="3"/>
  <c r="G44" i="3"/>
  <c r="G40" i="3"/>
  <c r="G36" i="3"/>
  <c r="G32" i="3"/>
  <c r="F47" i="3"/>
  <c r="F43" i="3"/>
  <c r="F39" i="3"/>
  <c r="F35" i="3"/>
  <c r="F31" i="3"/>
  <c r="F29" i="3"/>
  <c r="F46" i="3"/>
  <c r="F42" i="3"/>
  <c r="F38" i="3"/>
  <c r="F34" i="3"/>
  <c r="F30" i="3"/>
  <c r="F49" i="3"/>
  <c r="F45" i="3"/>
  <c r="F41" i="3"/>
  <c r="F37" i="3"/>
</calcChain>
</file>

<file path=xl/sharedStrings.xml><?xml version="1.0" encoding="utf-8"?>
<sst xmlns="http://schemas.openxmlformats.org/spreadsheetml/2006/main" count="938" uniqueCount="235">
  <si>
    <t>北海道</t>
    <rPh sb="0" eb="3">
      <t>ホッカイドウ</t>
    </rPh>
    <phoneticPr fontId="2"/>
  </si>
  <si>
    <t>市部</t>
    <rPh sb="0" eb="2">
      <t>シブ</t>
    </rPh>
    <phoneticPr fontId="2"/>
  </si>
  <si>
    <t>郡部</t>
    <rPh sb="0" eb="2">
      <t>グンブ</t>
    </rPh>
    <phoneticPr fontId="2"/>
  </si>
  <si>
    <t>札幌市</t>
    <rPh sb="0" eb="3">
      <t>サッポロシ</t>
    </rPh>
    <phoneticPr fontId="2"/>
  </si>
  <si>
    <t>江別市</t>
    <rPh sb="0" eb="3">
      <t>エベツシ</t>
    </rPh>
    <phoneticPr fontId="2"/>
  </si>
  <si>
    <t>千歳市</t>
    <rPh sb="0" eb="3">
      <t>チトセシ</t>
    </rPh>
    <phoneticPr fontId="2"/>
  </si>
  <si>
    <t>恵庭市</t>
    <rPh sb="0" eb="3">
      <t>エニワシ</t>
    </rPh>
    <phoneticPr fontId="2"/>
  </si>
  <si>
    <t>北広島市</t>
    <rPh sb="0" eb="4">
      <t>キタヒロシマシ</t>
    </rPh>
    <phoneticPr fontId="2"/>
  </si>
  <si>
    <t>当別町</t>
    <rPh sb="0" eb="3">
      <t>トウベツチョウ</t>
    </rPh>
    <phoneticPr fontId="2"/>
  </si>
  <si>
    <t>新篠津村</t>
    <rPh sb="0" eb="4">
      <t>シンシノツムラ</t>
    </rPh>
    <phoneticPr fontId="2"/>
  </si>
  <si>
    <t>松前町</t>
    <rPh sb="0" eb="3">
      <t>マツマエチョウ</t>
    </rPh>
    <phoneticPr fontId="2"/>
  </si>
  <si>
    <t>福島町</t>
    <rPh sb="0" eb="3">
      <t>フクシマチョウ</t>
    </rPh>
    <phoneticPr fontId="2"/>
  </si>
  <si>
    <t>知内町</t>
    <rPh sb="0" eb="3">
      <t>シリウチチョウ</t>
    </rPh>
    <phoneticPr fontId="2"/>
  </si>
  <si>
    <t>木古内町</t>
    <rPh sb="0" eb="4">
      <t>キコナイチョウ</t>
    </rPh>
    <phoneticPr fontId="2"/>
  </si>
  <si>
    <t>七飯町</t>
    <rPh sb="0" eb="3">
      <t>ナナエチョウ</t>
    </rPh>
    <phoneticPr fontId="2"/>
  </si>
  <si>
    <t>鹿部町</t>
    <rPh sb="0" eb="3">
      <t>シカベチョウ</t>
    </rPh>
    <phoneticPr fontId="2"/>
  </si>
  <si>
    <t>長万部町</t>
    <rPh sb="0" eb="4">
      <t>オシャマンベチョウ</t>
    </rPh>
    <phoneticPr fontId="2"/>
  </si>
  <si>
    <t>江差町</t>
    <rPh sb="0" eb="3">
      <t>エサシチョウ</t>
    </rPh>
    <phoneticPr fontId="2"/>
  </si>
  <si>
    <t>上ノ国町</t>
    <rPh sb="0" eb="1">
      <t>カミ</t>
    </rPh>
    <rPh sb="2" eb="4">
      <t>クニチョウ</t>
    </rPh>
    <phoneticPr fontId="2"/>
  </si>
  <si>
    <t>厚沢部町</t>
    <rPh sb="0" eb="4">
      <t>アッサブチョウ</t>
    </rPh>
    <phoneticPr fontId="2"/>
  </si>
  <si>
    <t>乙部町</t>
    <rPh sb="0" eb="3">
      <t>オトベチョウ</t>
    </rPh>
    <phoneticPr fontId="2"/>
  </si>
  <si>
    <t>小樽市</t>
    <rPh sb="0" eb="3">
      <t>オタルシ</t>
    </rPh>
    <phoneticPr fontId="2"/>
  </si>
  <si>
    <t>島牧村</t>
    <rPh sb="0" eb="3">
      <t>シママキムラ</t>
    </rPh>
    <phoneticPr fontId="2"/>
  </si>
  <si>
    <t>寿都町</t>
    <rPh sb="0" eb="3">
      <t>スッツチョウ</t>
    </rPh>
    <phoneticPr fontId="2"/>
  </si>
  <si>
    <t>黒松内町</t>
    <rPh sb="0" eb="4">
      <t>クロマツナイチョウ</t>
    </rPh>
    <phoneticPr fontId="2"/>
  </si>
  <si>
    <t>蘭越町</t>
    <rPh sb="0" eb="3">
      <t>ランコシチョウ</t>
    </rPh>
    <phoneticPr fontId="2"/>
  </si>
  <si>
    <t>ニセコ町</t>
    <rPh sb="3" eb="4">
      <t>チョウ</t>
    </rPh>
    <phoneticPr fontId="2"/>
  </si>
  <si>
    <t>真狩村</t>
    <rPh sb="0" eb="3">
      <t>マッカリムラ</t>
    </rPh>
    <phoneticPr fontId="2"/>
  </si>
  <si>
    <t>留寿都村</t>
    <rPh sb="0" eb="3">
      <t>ルスツ</t>
    </rPh>
    <rPh sb="3" eb="4">
      <t>ムラ</t>
    </rPh>
    <phoneticPr fontId="2"/>
  </si>
  <si>
    <t>喜茂別町</t>
    <rPh sb="0" eb="4">
      <t>キモベツチョウ</t>
    </rPh>
    <phoneticPr fontId="2"/>
  </si>
  <si>
    <t>京極町</t>
    <rPh sb="0" eb="3">
      <t>キョウゴクチョウ</t>
    </rPh>
    <phoneticPr fontId="2"/>
  </si>
  <si>
    <t>倶知安町</t>
    <rPh sb="0" eb="4">
      <t>クッチャンチョウ</t>
    </rPh>
    <phoneticPr fontId="2"/>
  </si>
  <si>
    <t>共和町</t>
    <rPh sb="0" eb="3">
      <t>キョウワチョウ</t>
    </rPh>
    <phoneticPr fontId="2"/>
  </si>
  <si>
    <t>岩内町</t>
    <rPh sb="0" eb="3">
      <t>イワナイチョウ</t>
    </rPh>
    <phoneticPr fontId="2"/>
  </si>
  <si>
    <t>泊　村</t>
    <rPh sb="0" eb="3">
      <t>トマリムラ</t>
    </rPh>
    <phoneticPr fontId="2"/>
  </si>
  <si>
    <t>神恵内村</t>
    <rPh sb="0" eb="3">
      <t>カモエナイ</t>
    </rPh>
    <rPh sb="3" eb="4">
      <t>ムラ</t>
    </rPh>
    <phoneticPr fontId="2"/>
  </si>
  <si>
    <t>積丹町</t>
    <rPh sb="0" eb="3">
      <t>シャコタンチョウ</t>
    </rPh>
    <phoneticPr fontId="2"/>
  </si>
  <si>
    <t>古平町</t>
    <rPh sb="0" eb="3">
      <t>フルビラチョウ</t>
    </rPh>
    <phoneticPr fontId="2"/>
  </si>
  <si>
    <t>仁木町</t>
    <rPh sb="0" eb="3">
      <t>ニキチョウ</t>
    </rPh>
    <phoneticPr fontId="2"/>
  </si>
  <si>
    <t>余市町</t>
    <rPh sb="0" eb="3">
      <t>ヨイチチョウ</t>
    </rPh>
    <phoneticPr fontId="2"/>
  </si>
  <si>
    <t>赤井川村</t>
    <rPh sb="0" eb="3">
      <t>アカイガワ</t>
    </rPh>
    <rPh sb="3" eb="4">
      <t>ムラ</t>
    </rPh>
    <phoneticPr fontId="2"/>
  </si>
  <si>
    <t>夕張市</t>
    <rPh sb="0" eb="3">
      <t>ユウバリシ</t>
    </rPh>
    <phoneticPr fontId="2"/>
  </si>
  <si>
    <t>美唄市</t>
    <rPh sb="0" eb="3">
      <t>ビバイシ</t>
    </rPh>
    <phoneticPr fontId="2"/>
  </si>
  <si>
    <t>芦別市</t>
    <rPh sb="0" eb="3">
      <t>アシベツシ</t>
    </rPh>
    <phoneticPr fontId="2"/>
  </si>
  <si>
    <t>赤平市</t>
    <rPh sb="0" eb="3">
      <t>アカビラシ</t>
    </rPh>
    <phoneticPr fontId="2"/>
  </si>
  <si>
    <t>三笠市</t>
    <rPh sb="0" eb="3">
      <t>ミカサシ</t>
    </rPh>
    <phoneticPr fontId="2"/>
  </si>
  <si>
    <t>滝川市</t>
    <rPh sb="0" eb="3">
      <t>タキカワシ</t>
    </rPh>
    <phoneticPr fontId="2"/>
  </si>
  <si>
    <t>砂川市</t>
    <rPh sb="0" eb="3">
      <t>スナガワシ</t>
    </rPh>
    <phoneticPr fontId="2"/>
  </si>
  <si>
    <t>歌志内市</t>
    <rPh sb="0" eb="4">
      <t>ウタシナイシ</t>
    </rPh>
    <phoneticPr fontId="2"/>
  </si>
  <si>
    <t>深川市</t>
    <rPh sb="0" eb="3">
      <t>フカガワシ</t>
    </rPh>
    <phoneticPr fontId="2"/>
  </si>
  <si>
    <t>南幌町</t>
    <rPh sb="0" eb="3">
      <t>ナンポロチョウ</t>
    </rPh>
    <phoneticPr fontId="2"/>
  </si>
  <si>
    <t>奈井江町</t>
    <rPh sb="0" eb="4">
      <t>ナイエチョウ</t>
    </rPh>
    <phoneticPr fontId="2"/>
  </si>
  <si>
    <t>上砂川町</t>
    <rPh sb="0" eb="4">
      <t>カミスナガワチョウ</t>
    </rPh>
    <phoneticPr fontId="2"/>
  </si>
  <si>
    <t>由仁町</t>
    <rPh sb="0" eb="3">
      <t>ユニチョウ</t>
    </rPh>
    <phoneticPr fontId="2"/>
  </si>
  <si>
    <t>長沼町</t>
    <rPh sb="0" eb="3">
      <t>ナガヌマチョウ</t>
    </rPh>
    <phoneticPr fontId="2"/>
  </si>
  <si>
    <t>栗山町</t>
    <rPh sb="0" eb="3">
      <t>クリヤマチョウ</t>
    </rPh>
    <phoneticPr fontId="2"/>
  </si>
  <si>
    <t>月形町</t>
    <rPh sb="0" eb="3">
      <t>ツキガタチョウ</t>
    </rPh>
    <phoneticPr fontId="2"/>
  </si>
  <si>
    <t>浦臼町</t>
    <rPh sb="0" eb="3">
      <t>ウラウスチョウ</t>
    </rPh>
    <phoneticPr fontId="2"/>
  </si>
  <si>
    <t>新十津川町</t>
    <rPh sb="0" eb="5">
      <t>シントツカワチョウ</t>
    </rPh>
    <phoneticPr fontId="2"/>
  </si>
  <si>
    <t>妹背牛町</t>
    <rPh sb="0" eb="4">
      <t>モセウシチョウ</t>
    </rPh>
    <phoneticPr fontId="2"/>
  </si>
  <si>
    <t>秩父別町</t>
    <rPh sb="0" eb="4">
      <t>チップベツチョウ</t>
    </rPh>
    <phoneticPr fontId="2"/>
  </si>
  <si>
    <t>雨竜町</t>
    <rPh sb="0" eb="3">
      <t>ウリュウチョウ</t>
    </rPh>
    <phoneticPr fontId="2"/>
  </si>
  <si>
    <t>北竜町</t>
    <rPh sb="0" eb="3">
      <t>ホクリュウチョウ</t>
    </rPh>
    <phoneticPr fontId="2"/>
  </si>
  <si>
    <t>沼田町</t>
    <rPh sb="0" eb="3">
      <t>ヌマタチョウ</t>
    </rPh>
    <phoneticPr fontId="2"/>
  </si>
  <si>
    <t>幌加内町</t>
    <rPh sb="0" eb="4">
      <t>ホロカナイチョウ</t>
    </rPh>
    <phoneticPr fontId="2"/>
  </si>
  <si>
    <t>旭川市</t>
    <rPh sb="0" eb="3">
      <t>アサヒカワシ</t>
    </rPh>
    <phoneticPr fontId="2"/>
  </si>
  <si>
    <t>富良野市</t>
    <rPh sb="0" eb="4">
      <t>フラノシ</t>
    </rPh>
    <phoneticPr fontId="2"/>
  </si>
  <si>
    <t>鷹栖町</t>
    <rPh sb="0" eb="3">
      <t>タカスチョウ</t>
    </rPh>
    <phoneticPr fontId="2"/>
  </si>
  <si>
    <t>東神楽町</t>
    <rPh sb="0" eb="4">
      <t>ヒガシカグラチョウ</t>
    </rPh>
    <phoneticPr fontId="2"/>
  </si>
  <si>
    <t>当麻町</t>
    <rPh sb="0" eb="3">
      <t>トウマチョウ</t>
    </rPh>
    <phoneticPr fontId="2"/>
  </si>
  <si>
    <t>比布町</t>
    <rPh sb="0" eb="3">
      <t>ピップチョウ</t>
    </rPh>
    <phoneticPr fontId="2"/>
  </si>
  <si>
    <t>愛別町</t>
    <rPh sb="0" eb="3">
      <t>アイベツチョウ</t>
    </rPh>
    <phoneticPr fontId="2"/>
  </si>
  <si>
    <t>上川町</t>
    <rPh sb="0" eb="3">
      <t>カミカワチョウ</t>
    </rPh>
    <phoneticPr fontId="2"/>
  </si>
  <si>
    <t>東川町</t>
    <rPh sb="0" eb="3">
      <t>ヒガシカワチョウ</t>
    </rPh>
    <phoneticPr fontId="2"/>
  </si>
  <si>
    <t>美瑛町</t>
    <rPh sb="0" eb="3">
      <t>ビエイチョウ</t>
    </rPh>
    <phoneticPr fontId="2"/>
  </si>
  <si>
    <t>上富良野町</t>
    <rPh sb="0" eb="5">
      <t>カミフラノチョウ</t>
    </rPh>
    <phoneticPr fontId="2"/>
  </si>
  <si>
    <t>中富良野町</t>
    <rPh sb="0" eb="5">
      <t>ナカフラノチョウ</t>
    </rPh>
    <phoneticPr fontId="2"/>
  </si>
  <si>
    <t>南富良野町</t>
    <rPh sb="0" eb="5">
      <t>ミナミフラノチョウ</t>
    </rPh>
    <phoneticPr fontId="2"/>
  </si>
  <si>
    <t>占冠村</t>
    <rPh sb="0" eb="2">
      <t>シムカップ</t>
    </rPh>
    <rPh sb="2" eb="3">
      <t>ムラ</t>
    </rPh>
    <phoneticPr fontId="2"/>
  </si>
  <si>
    <t>和寒町</t>
    <rPh sb="0" eb="2">
      <t>ワッサム</t>
    </rPh>
    <rPh sb="2" eb="3">
      <t>チョウ</t>
    </rPh>
    <phoneticPr fontId="2"/>
  </si>
  <si>
    <t>剣淵町</t>
    <rPh sb="0" eb="3">
      <t>ケンブチチョウ</t>
    </rPh>
    <phoneticPr fontId="2"/>
  </si>
  <si>
    <t>下川町</t>
    <rPh sb="0" eb="3">
      <t>シモカワチョウ</t>
    </rPh>
    <phoneticPr fontId="2"/>
  </si>
  <si>
    <t>美深町</t>
    <rPh sb="0" eb="3">
      <t>ビフカチョウ</t>
    </rPh>
    <phoneticPr fontId="2"/>
  </si>
  <si>
    <t>音威子府村</t>
    <rPh sb="0" eb="4">
      <t>オトイネップ</t>
    </rPh>
    <rPh sb="4" eb="5">
      <t>ムラ</t>
    </rPh>
    <phoneticPr fontId="2"/>
  </si>
  <si>
    <t>中川町</t>
    <rPh sb="0" eb="3">
      <t>ナカガワチョウ</t>
    </rPh>
    <phoneticPr fontId="2"/>
  </si>
  <si>
    <t>留萌市</t>
    <rPh sb="0" eb="3">
      <t>ルモイシ</t>
    </rPh>
    <phoneticPr fontId="2"/>
  </si>
  <si>
    <t>増毛町</t>
    <rPh sb="0" eb="3">
      <t>マシケチョウ</t>
    </rPh>
    <phoneticPr fontId="2"/>
  </si>
  <si>
    <t>小平町</t>
    <rPh sb="0" eb="3">
      <t>オビラチョウ</t>
    </rPh>
    <phoneticPr fontId="2"/>
  </si>
  <si>
    <t>苫前町</t>
    <rPh sb="0" eb="3">
      <t>トママエチョウ</t>
    </rPh>
    <phoneticPr fontId="2"/>
  </si>
  <si>
    <t>羽幌町</t>
    <rPh sb="0" eb="3">
      <t>ハボロチョウ</t>
    </rPh>
    <phoneticPr fontId="2"/>
  </si>
  <si>
    <t>初山別村</t>
    <rPh sb="0" eb="4">
      <t>ショサンベツムラ</t>
    </rPh>
    <phoneticPr fontId="2"/>
  </si>
  <si>
    <t>遠別町</t>
    <rPh sb="0" eb="3">
      <t>エンベツチョウ</t>
    </rPh>
    <phoneticPr fontId="2"/>
  </si>
  <si>
    <t>天塩町</t>
    <rPh sb="0" eb="3">
      <t>テシオチョウ</t>
    </rPh>
    <phoneticPr fontId="2"/>
  </si>
  <si>
    <t>幌延町</t>
    <rPh sb="0" eb="3">
      <t>ホロノベチョウ</t>
    </rPh>
    <phoneticPr fontId="2"/>
  </si>
  <si>
    <t>稚内市</t>
    <rPh sb="0" eb="3">
      <t>ワッカナイシ</t>
    </rPh>
    <phoneticPr fontId="2"/>
  </si>
  <si>
    <t>猿払村</t>
    <rPh sb="0" eb="3">
      <t>サルフツムラ</t>
    </rPh>
    <phoneticPr fontId="2"/>
  </si>
  <si>
    <t>浜頓別町</t>
    <rPh sb="0" eb="4">
      <t>ハマトンベツチョウ</t>
    </rPh>
    <phoneticPr fontId="2"/>
  </si>
  <si>
    <t>中頓別町</t>
    <rPh sb="0" eb="4">
      <t>ナカトンベツチョウ</t>
    </rPh>
    <phoneticPr fontId="2"/>
  </si>
  <si>
    <t>豊富町</t>
    <rPh sb="0" eb="3">
      <t>トヨトミチョウ</t>
    </rPh>
    <phoneticPr fontId="2"/>
  </si>
  <si>
    <t>礼文町</t>
    <rPh sb="0" eb="3">
      <t>レブンチョウ</t>
    </rPh>
    <phoneticPr fontId="2"/>
  </si>
  <si>
    <t>利尻町</t>
    <rPh sb="0" eb="3">
      <t>リシリチョウ</t>
    </rPh>
    <phoneticPr fontId="2"/>
  </si>
  <si>
    <t>利尻富士町</t>
    <rPh sb="0" eb="5">
      <t>リシリフジチョウ</t>
    </rPh>
    <phoneticPr fontId="2"/>
  </si>
  <si>
    <t>網走市</t>
    <rPh sb="0" eb="3">
      <t>アバシリシ</t>
    </rPh>
    <phoneticPr fontId="2"/>
  </si>
  <si>
    <t>紋別市</t>
    <rPh sb="0" eb="3">
      <t>モンベツシ</t>
    </rPh>
    <phoneticPr fontId="2"/>
  </si>
  <si>
    <t>美幌町</t>
    <rPh sb="0" eb="3">
      <t>ビホロチョウ</t>
    </rPh>
    <phoneticPr fontId="2"/>
  </si>
  <si>
    <t>津別町</t>
    <rPh sb="0" eb="3">
      <t>ツベツチョウ</t>
    </rPh>
    <phoneticPr fontId="2"/>
  </si>
  <si>
    <t>斜里町</t>
    <rPh sb="0" eb="3">
      <t>シャリチョウ</t>
    </rPh>
    <phoneticPr fontId="2"/>
  </si>
  <si>
    <t>清里町</t>
    <rPh sb="0" eb="3">
      <t>キヨサトチョウ</t>
    </rPh>
    <phoneticPr fontId="2"/>
  </si>
  <si>
    <t>小清水町</t>
    <rPh sb="0" eb="4">
      <t>コシミズチョウ</t>
    </rPh>
    <phoneticPr fontId="2"/>
  </si>
  <si>
    <t>訓子府町</t>
    <rPh sb="0" eb="4">
      <t>クンネップチョウ</t>
    </rPh>
    <phoneticPr fontId="2"/>
  </si>
  <si>
    <t>置戸町</t>
    <rPh sb="0" eb="3">
      <t>オケトチョウ</t>
    </rPh>
    <phoneticPr fontId="2"/>
  </si>
  <si>
    <t>佐呂間町</t>
    <rPh sb="0" eb="4">
      <t>サロマチョウ</t>
    </rPh>
    <phoneticPr fontId="2"/>
  </si>
  <si>
    <t>滝上町</t>
    <rPh sb="0" eb="3">
      <t>タキノウエチョウ</t>
    </rPh>
    <phoneticPr fontId="2"/>
  </si>
  <si>
    <t>興部町</t>
    <rPh sb="0" eb="3">
      <t>オコッペチョウ</t>
    </rPh>
    <phoneticPr fontId="2"/>
  </si>
  <si>
    <t>西興部村</t>
    <rPh sb="0" eb="1">
      <t>ニシ</t>
    </rPh>
    <rPh sb="1" eb="3">
      <t>オコッペチョウ</t>
    </rPh>
    <rPh sb="3" eb="4">
      <t>ムラ</t>
    </rPh>
    <phoneticPr fontId="2"/>
  </si>
  <si>
    <t>雄武町</t>
    <rPh sb="0" eb="3">
      <t>オウムチョウ</t>
    </rPh>
    <phoneticPr fontId="2"/>
  </si>
  <si>
    <t>室蘭市</t>
    <rPh sb="0" eb="3">
      <t>ムロランシ</t>
    </rPh>
    <phoneticPr fontId="2"/>
  </si>
  <si>
    <t>苫小牧市</t>
    <rPh sb="0" eb="4">
      <t>トマコマイシ</t>
    </rPh>
    <phoneticPr fontId="2"/>
  </si>
  <si>
    <t>登別市</t>
    <rPh sb="0" eb="3">
      <t>ノボリベツシ</t>
    </rPh>
    <phoneticPr fontId="2"/>
  </si>
  <si>
    <t>豊浦町</t>
    <rPh sb="0" eb="3">
      <t>トヨウラチョウ</t>
    </rPh>
    <phoneticPr fontId="2"/>
  </si>
  <si>
    <t>壮瞥町</t>
    <rPh sb="0" eb="3">
      <t>ソウベツチョウ</t>
    </rPh>
    <phoneticPr fontId="2"/>
  </si>
  <si>
    <t>白老町</t>
    <rPh sb="0" eb="3">
      <t>シラオイチョウ</t>
    </rPh>
    <phoneticPr fontId="2"/>
  </si>
  <si>
    <t>厚真町</t>
    <rPh sb="0" eb="3">
      <t>アツマチョウ</t>
    </rPh>
    <phoneticPr fontId="2"/>
  </si>
  <si>
    <t>平取町</t>
    <rPh sb="0" eb="3">
      <t>ビラトリチョウ</t>
    </rPh>
    <phoneticPr fontId="2"/>
  </si>
  <si>
    <t>新冠町</t>
    <rPh sb="0" eb="3">
      <t>ニイカップチョウ</t>
    </rPh>
    <phoneticPr fontId="2"/>
  </si>
  <si>
    <t>浦河町</t>
    <rPh sb="0" eb="3">
      <t>ウラカワチョウ</t>
    </rPh>
    <phoneticPr fontId="2"/>
  </si>
  <si>
    <t>様似町</t>
    <rPh sb="0" eb="3">
      <t>サマニチョウ</t>
    </rPh>
    <phoneticPr fontId="2"/>
  </si>
  <si>
    <t>えりも町</t>
    <rPh sb="0" eb="4">
      <t>エリモチョウ</t>
    </rPh>
    <phoneticPr fontId="2"/>
  </si>
  <si>
    <t>帯広市</t>
    <rPh sb="0" eb="3">
      <t>オビヒロシ</t>
    </rPh>
    <phoneticPr fontId="2"/>
  </si>
  <si>
    <t>音更町</t>
    <rPh sb="0" eb="3">
      <t>オトフケチョウ</t>
    </rPh>
    <phoneticPr fontId="2"/>
  </si>
  <si>
    <t>士幌町</t>
    <rPh sb="0" eb="3">
      <t>シホロチョウ</t>
    </rPh>
    <phoneticPr fontId="2"/>
  </si>
  <si>
    <t>上士幌町</t>
    <rPh sb="0" eb="4">
      <t>カミシホロチョウ</t>
    </rPh>
    <phoneticPr fontId="2"/>
  </si>
  <si>
    <t>鹿追町</t>
    <rPh sb="0" eb="3">
      <t>シカオイチョウ</t>
    </rPh>
    <phoneticPr fontId="2"/>
  </si>
  <si>
    <t>新得町</t>
    <rPh sb="0" eb="3">
      <t>シントクチョウ</t>
    </rPh>
    <phoneticPr fontId="2"/>
  </si>
  <si>
    <t>清水町</t>
    <rPh sb="0" eb="3">
      <t>シミズチョウ</t>
    </rPh>
    <phoneticPr fontId="2"/>
  </si>
  <si>
    <t>芽室町</t>
    <rPh sb="0" eb="3">
      <t>メムロチョウ</t>
    </rPh>
    <phoneticPr fontId="2"/>
  </si>
  <si>
    <t>中札内村</t>
    <rPh sb="0" eb="3">
      <t>ナカサツナイ</t>
    </rPh>
    <rPh sb="3" eb="4">
      <t>ムラ</t>
    </rPh>
    <phoneticPr fontId="2"/>
  </si>
  <si>
    <t>更別村</t>
    <rPh sb="0" eb="2">
      <t>サラベツ</t>
    </rPh>
    <rPh sb="2" eb="3">
      <t>ムラ</t>
    </rPh>
    <phoneticPr fontId="2"/>
  </si>
  <si>
    <t>大樹町</t>
    <rPh sb="0" eb="3">
      <t>タイキチョウ</t>
    </rPh>
    <phoneticPr fontId="2"/>
  </si>
  <si>
    <t>広尾町</t>
    <rPh sb="0" eb="3">
      <t>ヒロオチョウ</t>
    </rPh>
    <phoneticPr fontId="2"/>
  </si>
  <si>
    <t>池田町</t>
    <rPh sb="0" eb="3">
      <t>イケダチョウ</t>
    </rPh>
    <phoneticPr fontId="2"/>
  </si>
  <si>
    <t>豊頃町</t>
    <rPh sb="0" eb="3">
      <t>トヨコロチョウ</t>
    </rPh>
    <phoneticPr fontId="2"/>
  </si>
  <si>
    <t>本別町</t>
    <rPh sb="0" eb="3">
      <t>ホンベツチョウ</t>
    </rPh>
    <phoneticPr fontId="2"/>
  </si>
  <si>
    <t>足寄町</t>
    <rPh sb="0" eb="3">
      <t>アショロチョウ</t>
    </rPh>
    <phoneticPr fontId="2"/>
  </si>
  <si>
    <t>陸別町</t>
    <rPh sb="0" eb="3">
      <t>リクベツチョウ</t>
    </rPh>
    <phoneticPr fontId="2"/>
  </si>
  <si>
    <t>浦幌町</t>
    <rPh sb="0" eb="3">
      <t>ウラホロチョウ</t>
    </rPh>
    <phoneticPr fontId="2"/>
  </si>
  <si>
    <t>釧路町</t>
    <rPh sb="0" eb="3">
      <t>クシロチョウ</t>
    </rPh>
    <phoneticPr fontId="2"/>
  </si>
  <si>
    <t>厚岸町</t>
    <rPh sb="0" eb="3">
      <t>アッケシチョウ</t>
    </rPh>
    <phoneticPr fontId="2"/>
  </si>
  <si>
    <t>浜中町</t>
    <rPh sb="0" eb="3">
      <t>ハマナカチョウ</t>
    </rPh>
    <phoneticPr fontId="2"/>
  </si>
  <si>
    <t>標茶町</t>
    <rPh sb="0" eb="3">
      <t>シベチャチョウ</t>
    </rPh>
    <phoneticPr fontId="2"/>
  </si>
  <si>
    <t>弟子屈町</t>
    <rPh sb="0" eb="4">
      <t>テシカガチョウ</t>
    </rPh>
    <phoneticPr fontId="2"/>
  </si>
  <si>
    <t>鶴居村</t>
    <rPh sb="0" eb="3">
      <t>ツルイムラ</t>
    </rPh>
    <phoneticPr fontId="2"/>
  </si>
  <si>
    <t>白糠町</t>
    <rPh sb="0" eb="3">
      <t>シラヌカチョウ</t>
    </rPh>
    <phoneticPr fontId="2"/>
  </si>
  <si>
    <t>根室市</t>
    <rPh sb="0" eb="3">
      <t>ネムロシ</t>
    </rPh>
    <phoneticPr fontId="2"/>
  </si>
  <si>
    <t>別海町</t>
    <rPh sb="0" eb="3">
      <t>ベッカイチョウ</t>
    </rPh>
    <phoneticPr fontId="2"/>
  </si>
  <si>
    <t>中標津町</t>
    <rPh sb="0" eb="4">
      <t>ナカシベツチョウ</t>
    </rPh>
    <phoneticPr fontId="2"/>
  </si>
  <si>
    <t>標津町</t>
    <rPh sb="0" eb="3">
      <t>シベツチョウ</t>
    </rPh>
    <phoneticPr fontId="2"/>
  </si>
  <si>
    <t>羅臼町</t>
    <rPh sb="0" eb="3">
      <t>ラウスチョウ</t>
    </rPh>
    <phoneticPr fontId="2"/>
  </si>
  <si>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</si>
  <si>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</si>
  <si>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</si>
  <si>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人口計</t>
    <rPh sb="0" eb="2">
      <t>ジンコウ</t>
    </rPh>
    <rPh sb="2" eb="3">
      <t>ケイ</t>
    </rPh>
    <phoneticPr fontId="2"/>
  </si>
  <si>
    <t>増減率</t>
    <rPh sb="0" eb="2">
      <t>ゾウゲン</t>
    </rPh>
    <rPh sb="2" eb="3">
      <t>リツ</t>
    </rPh>
    <phoneticPr fontId="2"/>
  </si>
  <si>
    <t>1世帯当りの人数</t>
    <rPh sb="1" eb="3">
      <t>セタイ</t>
    </rPh>
    <rPh sb="3" eb="4">
      <t>アタ</t>
    </rPh>
    <rPh sb="6" eb="8">
      <t>ニンズウ</t>
    </rPh>
    <phoneticPr fontId="2"/>
  </si>
  <si>
    <t>年少人口</t>
    <rPh sb="0" eb="2">
      <t>ネンショウ</t>
    </rPh>
    <rPh sb="2" eb="4">
      <t>ジンコウ</t>
    </rPh>
    <phoneticPr fontId="2"/>
  </si>
  <si>
    <t>生産年齢人口</t>
    <rPh sb="0" eb="2">
      <t>セイサン</t>
    </rPh>
    <rPh sb="2" eb="4">
      <t>ネンレイ</t>
    </rPh>
    <rPh sb="4" eb="6">
      <t>ジンコウ</t>
    </rPh>
    <phoneticPr fontId="2"/>
  </si>
  <si>
    <t>高齢人口</t>
    <rPh sb="0" eb="2">
      <t>コウレイ</t>
    </rPh>
    <rPh sb="2" eb="4">
      <t>ジンコウ</t>
    </rPh>
    <phoneticPr fontId="2"/>
  </si>
  <si>
    <t>年少人口構成比</t>
    <rPh sb="0" eb="2">
      <t>ネンショウ</t>
    </rPh>
    <rPh sb="2" eb="4">
      <t>ジンコウ</t>
    </rPh>
    <rPh sb="4" eb="7">
      <t>コウセイヒ</t>
    </rPh>
    <phoneticPr fontId="2"/>
  </si>
  <si>
    <t>生産年齢人口構成比</t>
    <rPh sb="0" eb="2">
      <t>セイサン</t>
    </rPh>
    <rPh sb="2" eb="4">
      <t>ネンレイ</t>
    </rPh>
    <rPh sb="4" eb="6">
      <t>ジンコウ</t>
    </rPh>
    <rPh sb="6" eb="9">
      <t>コウセイヒ</t>
    </rPh>
    <phoneticPr fontId="2"/>
  </si>
  <si>
    <t>高齢人口構成比</t>
    <rPh sb="0" eb="2">
      <t>コウレイ</t>
    </rPh>
    <rPh sb="2" eb="4">
      <t>ジンコウ</t>
    </rPh>
    <rPh sb="4" eb="7">
      <t>コウセイヒ</t>
    </rPh>
    <phoneticPr fontId="2"/>
  </si>
  <si>
    <t>昭和55年</t>
    <rPh sb="0" eb="2">
      <t>ショウワ</t>
    </rPh>
    <rPh sb="2" eb="5">
      <t>５５ネン</t>
    </rPh>
    <phoneticPr fontId="2"/>
  </si>
  <si>
    <t>昭和60年</t>
    <rPh sb="0" eb="2">
      <t>ショウワ</t>
    </rPh>
    <rPh sb="2" eb="5">
      <t>６０ネン</t>
    </rPh>
    <phoneticPr fontId="2"/>
  </si>
  <si>
    <t>平成２年</t>
    <rPh sb="0" eb="4">
      <t>ヘイセイ２ネン</t>
    </rPh>
    <phoneticPr fontId="2"/>
  </si>
  <si>
    <t>平成７年</t>
    <rPh sb="0" eb="4">
      <t>ヘイセイ７ネン</t>
    </rPh>
    <phoneticPr fontId="2"/>
  </si>
  <si>
    <t>平成12年</t>
    <rPh sb="0" eb="2">
      <t>ヘイセイ</t>
    </rPh>
    <rPh sb="4" eb="5">
      <t>１２ネン</t>
    </rPh>
    <phoneticPr fontId="2"/>
  </si>
  <si>
    <t>平成17年</t>
    <rPh sb="0" eb="2">
      <t>ヘイセイ</t>
    </rPh>
    <rPh sb="4" eb="5">
      <t>ネン</t>
    </rPh>
    <phoneticPr fontId="2"/>
  </si>
  <si>
    <t>奥尻町　　　　</t>
    <phoneticPr fontId="6"/>
  </si>
  <si>
    <t>今金町　　　　</t>
    <phoneticPr fontId="6"/>
  </si>
  <si>
    <t>0～4</t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</si>
  <si>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</si>
  <si>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</si>
  <si>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</si>
  <si>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</si>
  <si>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</si>
  <si>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</si>
  <si>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</si>
  <si>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</si>
  <si>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</si>
  <si>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</si>
  <si>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</si>
  <si>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</si>
  <si>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</si>
  <si>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</si>
  <si>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</si>
  <si>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年次</t>
    <rPh sb="0" eb="2">
      <t>ネンジ</t>
    </rPh>
    <phoneticPr fontId="2"/>
  </si>
  <si>
    <r>
      <t>平成2</t>
    </r>
    <r>
      <rPr>
        <sz val="11"/>
        <rFont val="ＭＳ Ｐゴシック"/>
        <family val="3"/>
        <charset val="128"/>
      </rPr>
      <t>2</t>
    </r>
    <r>
      <rPr>
        <sz val="11"/>
        <rFont val="ＭＳ Ｐゴシック"/>
        <family val="3"/>
        <charset val="128"/>
      </rPr>
      <t>年</t>
    </r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</si>
  <si>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</si>
  <si>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</si>
  <si>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</si>
  <si>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</si>
  <si>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</si>
  <si>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100以上</t>
    <rPh sb="3" eb="5">
      <t>イジョウ</t>
    </rPh>
    <phoneticPr fontId="2"/>
  </si>
  <si>
    <t>年齢階級</t>
    <rPh sb="0" eb="2">
      <t>ネンレイ</t>
    </rPh>
    <rPh sb="2" eb="4">
      <t>カイキュウ</t>
    </rPh>
    <phoneticPr fontId="2"/>
  </si>
  <si>
    <t>男（％）</t>
    <rPh sb="0" eb="1">
      <t>オトコ</t>
    </rPh>
    <phoneticPr fontId="2"/>
  </si>
  <si>
    <t>女（％）</t>
    <rPh sb="0" eb="1">
      <t>オンナ</t>
    </rPh>
    <phoneticPr fontId="2"/>
  </si>
  <si>
    <t>男（人）</t>
    <rPh sb="0" eb="1">
      <t>オトコ</t>
    </rPh>
    <rPh sb="2" eb="3">
      <t>ニン</t>
    </rPh>
    <phoneticPr fontId="2"/>
  </si>
  <si>
    <t>女（人）</t>
    <rPh sb="0" eb="1">
      <t>オンナ</t>
    </rPh>
    <rPh sb="2" eb="3">
      <t>ニン</t>
    </rPh>
    <phoneticPr fontId="2"/>
  </si>
  <si>
    <t>平成27年</t>
    <rPh sb="0" eb="2">
      <t>ヘイセイ</t>
    </rPh>
    <rPh sb="4" eb="5">
      <t>ネン</t>
    </rPh>
    <phoneticPr fontId="2"/>
  </si>
  <si>
    <t>H22</t>
    <phoneticPr fontId="2"/>
  </si>
  <si>
    <t>石狩市</t>
    <rPh sb="0" eb="3">
      <t>イシカリシ</t>
    </rPh>
    <phoneticPr fontId="2"/>
  </si>
  <si>
    <t>函館市</t>
    <rPh sb="0" eb="2">
      <t>ハコダテ</t>
    </rPh>
    <rPh sb="2" eb="3">
      <t>シ</t>
    </rPh>
    <phoneticPr fontId="2"/>
  </si>
  <si>
    <t>北斗市</t>
    <rPh sb="0" eb="2">
      <t>ホクト</t>
    </rPh>
    <rPh sb="2" eb="3">
      <t>シ</t>
    </rPh>
    <phoneticPr fontId="2"/>
  </si>
  <si>
    <t>森町</t>
    <rPh sb="0" eb="2">
      <t>モリチョウ</t>
    </rPh>
    <phoneticPr fontId="2"/>
  </si>
  <si>
    <t>八雲町</t>
    <rPh sb="0" eb="3">
      <t>ヤクモチョウ</t>
    </rPh>
    <phoneticPr fontId="2"/>
  </si>
  <si>
    <t>せたな町</t>
    <rPh sb="3" eb="4">
      <t>チョウ</t>
    </rPh>
    <phoneticPr fontId="6"/>
  </si>
  <si>
    <t>岩見沢市</t>
    <rPh sb="0" eb="4">
      <t>イワミザワシ</t>
    </rPh>
    <phoneticPr fontId="2"/>
  </si>
  <si>
    <t>士別市</t>
    <rPh sb="0" eb="3">
      <t>シベツシ</t>
    </rPh>
    <phoneticPr fontId="2"/>
  </si>
  <si>
    <t>名寄市</t>
    <rPh sb="0" eb="3">
      <t>ナヨロシ</t>
    </rPh>
    <phoneticPr fontId="2"/>
  </si>
  <si>
    <t>枝幸町</t>
    <rPh sb="0" eb="3">
      <t>エサシチョウ</t>
    </rPh>
    <phoneticPr fontId="2"/>
  </si>
  <si>
    <t>北見市</t>
    <rPh sb="0" eb="3">
      <t>キタミシ</t>
    </rPh>
    <phoneticPr fontId="2"/>
  </si>
  <si>
    <t>遠軽町</t>
    <rPh sb="0" eb="3">
      <t>エンガルチョウ</t>
    </rPh>
    <phoneticPr fontId="2"/>
  </si>
  <si>
    <t>湧別町</t>
    <rPh sb="0" eb="2">
      <t>ユウベツ</t>
    </rPh>
    <rPh sb="2" eb="3">
      <t>チョウ</t>
    </rPh>
    <phoneticPr fontId="2"/>
  </si>
  <si>
    <t>大空町</t>
    <rPh sb="0" eb="3">
      <t>オオゾラチョウ</t>
    </rPh>
    <phoneticPr fontId="2"/>
  </si>
  <si>
    <t>伊達市</t>
    <rPh sb="0" eb="3">
      <t>ダテシ</t>
    </rPh>
    <phoneticPr fontId="2"/>
  </si>
  <si>
    <t>洞爺湖町</t>
    <rPh sb="0" eb="3">
      <t>トウヤコ</t>
    </rPh>
    <rPh sb="3" eb="4">
      <t>チョウ</t>
    </rPh>
    <phoneticPr fontId="2"/>
  </si>
  <si>
    <t>安平町</t>
    <rPh sb="0" eb="2">
      <t>アビラ</t>
    </rPh>
    <rPh sb="2" eb="3">
      <t>チョウ</t>
    </rPh>
    <phoneticPr fontId="2"/>
  </si>
  <si>
    <t>むかわ町</t>
    <rPh sb="3" eb="4">
      <t>チョウ</t>
    </rPh>
    <phoneticPr fontId="2"/>
  </si>
  <si>
    <t>日高町</t>
    <rPh sb="0" eb="2">
      <t>ヒダカ</t>
    </rPh>
    <rPh sb="2" eb="3">
      <t>チョウ</t>
    </rPh>
    <phoneticPr fontId="2"/>
  </si>
  <si>
    <t>新ひだか町</t>
    <rPh sb="0" eb="1">
      <t>シン</t>
    </rPh>
    <rPh sb="4" eb="5">
      <t>チョウ</t>
    </rPh>
    <phoneticPr fontId="2"/>
  </si>
  <si>
    <t>幕別町</t>
    <rPh sb="0" eb="3">
      <t>マクベツチョウ</t>
    </rPh>
    <phoneticPr fontId="2"/>
  </si>
  <si>
    <t>釧路市</t>
    <rPh sb="0" eb="3">
      <t>クシロシ</t>
    </rPh>
    <phoneticPr fontId="2"/>
  </si>
  <si>
    <t>平成27年</t>
    <rPh sb="0" eb="2">
      <t>ヘイセイ</t>
    </rPh>
    <rPh sb="4" eb="5">
      <t>ネン</t>
    </rPh>
    <phoneticPr fontId="2"/>
  </si>
  <si>
    <t>奥尻町　　　　</t>
  </si>
  <si>
    <t>今金町　　　　</t>
  </si>
  <si>
    <t>生産年齢
人口</t>
    <rPh sb="0" eb="2">
      <t>セイサン</t>
    </rPh>
    <rPh sb="2" eb="4">
      <t>ネンレイ</t>
    </rPh>
    <rPh sb="5" eb="7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</si>
</sst>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);[Red]\(#,##0\)"/>
    <numFmt numFmtId="177" formatCode="0.0%"/>
    <numFmt numFmtId="178" formatCode="#,##0_ ;[Red]\-#,##0\ "/>
    <numFmt numFmtId="179" formatCode="0.00_ "/>
    <numFmt numFmtId="180" formatCode="#\ ###\ ##0"/>
    <numFmt numFmtId="181" formatCode="#,##0.00_);[Red]\(#,##0.00\)"/>
    <numFmt numFmtId="182" formatCode="0;0"/>
    <numFmt numFmtId="183" formatCode="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38" fontId="1" fillId="0" borderId="0" xfId="2" applyFont="1" applyFill="1" applyAlignment="1">
      <alignment horizontal="left" vertical="center"/>
    </xf>
    <xf numFmtId="38" fontId="3" fillId="0" borderId="1" xfId="2" applyFont="1" applyFill="1" applyBorder="1" applyAlignment="1">
      <alignment horizontal="distributed" vertical="center"/>
    </xf>
    <xf numFmtId="38" fontId="3" fillId="0" borderId="0" xfId="2" applyFont="1" applyFill="1" applyBorder="1" applyAlignment="1">
      <alignment horizontal="distributed" vertical="center"/>
    </xf>
    <xf numFmtId="38" fontId="4" fillId="0" borderId="0" xfId="2" applyFont="1" applyFill="1" applyBorder="1" applyAlignment="1">
      <alignment horizontal="distributed" vertical="center"/>
    </xf>
    <xf numFmtId="38" fontId="4" fillId="0" borderId="2" xfId="2" applyFont="1" applyFill="1" applyBorder="1" applyAlignment="1">
      <alignment horizontal="distributed" vertical="center"/>
    </xf>
    <xf numFmtId="38" fontId="1" fillId="0" borderId="0" xfId="2" applyFont="1" applyFill="1" applyAlignment="1">
      <alignment horizontal="right" vertical="center"/>
    </xf>
    <xf numFmtId="38" fontId="1" fillId="0" borderId="0" xfId="2" applyFont="1" applyFill="1" applyAlignment="1">
      <alignment vertical="center"/>
    </xf>
    <xf numFmtId="176" fontId="1" fillId="0" borderId="3" xfId="0" applyNumberFormat="1" applyFont="1" applyBorder="1" applyAlignment="1">
      <alignment horizontal="right"/>
    </xf>
    <xf numFmtId="38" fontId="1" fillId="0" borderId="3" xfId="2" applyFont="1" applyBorder="1" applyAlignment="1"/>
    <xf numFmtId="40" fontId="1" fillId="0" borderId="3" xfId="2" applyNumberFormat="1" applyFont="1" applyBorder="1" applyAlignment="1"/>
    <xf numFmtId="176" fontId="1" fillId="0" borderId="3" xfId="2" applyNumberFormat="1" applyFont="1" applyBorder="1" applyAlignment="1"/>
    <xf numFmtId="177" fontId="1" fillId="0" borderId="3" xfId="1" applyNumberFormat="1" applyFont="1" applyBorder="1" applyAlignment="1">
      <alignment horizontal="right"/>
    </xf>
    <xf numFmtId="177" fontId="1" fillId="0" borderId="3" xfId="1" applyNumberFormat="1" applyFont="1" applyBorder="1" applyAlignment="1"/>
    <xf numFmtId="176" fontId="1" fillId="0" borderId="3" xfId="0" applyNumberFormat="1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38" fontId="4" fillId="0" borderId="3" xfId="2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>
      <alignment vertical="center"/>
    </xf>
    <xf numFmtId="0" fontId="1" fillId="0" borderId="3" xfId="0" applyFont="1" applyFill="1" applyBorder="1">
      <alignment vertical="center"/>
    </xf>
    <xf numFmtId="38" fontId="0" fillId="0" borderId="3" xfId="2" applyFont="1" applyBorder="1" applyAlignment="1"/>
    <xf numFmtId="176" fontId="0" fillId="0" borderId="3" xfId="2" applyNumberFormat="1" applyFont="1" applyBorder="1" applyAlignment="1"/>
    <xf numFmtId="176" fontId="0" fillId="0" borderId="3" xfId="0" applyNumberFormat="1" applyBorder="1">
      <alignment vertical="center"/>
    </xf>
    <xf numFmtId="0" fontId="0" fillId="0" borderId="3" xfId="0" applyBorder="1">
      <alignment vertical="center"/>
    </xf>
    <xf numFmtId="38" fontId="1" fillId="0" borderId="3" xfId="2" applyFont="1" applyBorder="1" applyAlignment="1">
      <alignment horizontal="right"/>
    </xf>
    <xf numFmtId="38" fontId="0" fillId="0" borderId="3" xfId="0" applyNumberFormat="1" applyBorder="1">
      <alignment vertical="center"/>
    </xf>
    <xf numFmtId="176" fontId="1" fillId="0" borderId="3" xfId="0" applyNumberFormat="1" applyFont="1" applyFill="1" applyBorder="1" applyAlignment="1">
      <alignment horizontal="right"/>
    </xf>
    <xf numFmtId="178" fontId="1" fillId="0" borderId="3" xfId="2" applyNumberFormat="1" applyFont="1" applyBorder="1" applyAlignment="1"/>
    <xf numFmtId="176" fontId="1" fillId="0" borderId="3" xfId="0" applyNumberFormat="1" applyFont="1" applyBorder="1" applyAlignment="1"/>
    <xf numFmtId="176" fontId="1" fillId="0" borderId="3" xfId="0" applyNumberFormat="1" applyFont="1" applyFill="1" applyBorder="1" applyAlignment="1"/>
    <xf numFmtId="49" fontId="5" fillId="0" borderId="0" xfId="0" applyNumberFormat="1" applyFont="1" applyFill="1" applyBorder="1" applyAlignment="1">
      <alignment horizontal="distributed"/>
    </xf>
    <xf numFmtId="38" fontId="7" fillId="0" borderId="3" xfId="2" applyFont="1" applyBorder="1" applyAlignment="1" applyProtection="1">
      <alignment horizontal="right" vertical="center"/>
      <protection locked="0"/>
    </xf>
    <xf numFmtId="176" fontId="1" fillId="0" borderId="3" xfId="2" applyNumberFormat="1" applyFont="1" applyBorder="1" applyAlignment="1">
      <alignment horizontal="right"/>
    </xf>
    <xf numFmtId="176" fontId="1" fillId="0" borderId="3" xfId="1" applyNumberFormat="1" applyFont="1" applyBorder="1" applyAlignment="1">
      <alignment horizontal="right"/>
    </xf>
    <xf numFmtId="38" fontId="1" fillId="0" borderId="3" xfId="2" applyFont="1" applyFill="1" applyBorder="1" applyAlignment="1">
      <alignment horizontal="right"/>
    </xf>
    <xf numFmtId="3" fontId="0" fillId="0" borderId="3" xfId="0" applyNumberFormat="1" applyBorder="1">
      <alignment vertical="center"/>
    </xf>
    <xf numFmtId="176" fontId="1" fillId="0" borderId="3" xfId="1" applyNumberFormat="1" applyFont="1" applyBorder="1" applyAlignment="1"/>
    <xf numFmtId="179" fontId="0" fillId="0" borderId="3" xfId="0" applyNumberFormat="1" applyBorder="1">
      <alignment vertical="center"/>
    </xf>
    <xf numFmtId="176" fontId="1" fillId="0" borderId="4" xfId="0" applyNumberFormat="1" applyFont="1" applyFill="1" applyBorder="1" applyAlignment="1">
      <alignment horizontal="right"/>
    </xf>
    <xf numFmtId="176" fontId="1" fillId="0" borderId="5" xfId="0" applyNumberFormat="1" applyFont="1" applyFill="1" applyBorder="1" applyAlignment="1">
      <alignment horizontal="right"/>
    </xf>
    <xf numFmtId="0" fontId="4" fillId="0" borderId="6" xfId="0" applyFont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38" fontId="0" fillId="0" borderId="0" xfId="2" applyFont="1">
      <alignment vertical="center"/>
    </xf>
    <xf numFmtId="38" fontId="0" fillId="0" borderId="0" xfId="2" applyFont="1" applyFill="1">
      <alignment vertical="center"/>
    </xf>
    <xf numFmtId="180" fontId="0" fillId="0" borderId="0" xfId="0" applyNumberFormat="1" applyAlignment="1">
      <alignment horizontal="right"/>
    </xf>
    <xf numFmtId="0" fontId="0" fillId="0" borderId="0" xfId="0" applyFill="1">
      <alignment vertical="center"/>
    </xf>
    <xf numFmtId="180" fontId="0" fillId="0" borderId="0" xfId="0" applyNumberFormat="1" applyFill="1" applyAlignment="1">
      <alignment horizontal="right"/>
    </xf>
    <xf numFmtId="38" fontId="0" fillId="0" borderId="0" xfId="2" applyFont="1" applyAlignment="1">
      <alignment horizontal="right"/>
    </xf>
    <xf numFmtId="0" fontId="1" fillId="0" borderId="0" xfId="0" applyFont="1">
      <alignment vertical="center"/>
    </xf>
    <xf numFmtId="0" fontId="0" fillId="0" borderId="3" xfId="0" applyBorder="1" applyProtection="1">
      <alignment vertical="center"/>
      <protection locked="0"/>
    </xf>
    <xf numFmtId="0" fontId="0" fillId="0" borderId="3" xfId="0" applyFill="1" applyBorder="1">
      <alignment vertical="center"/>
    </xf>
    <xf numFmtId="38" fontId="0" fillId="0" borderId="3" xfId="2" applyFont="1" applyBorder="1">
      <alignment vertical="center"/>
    </xf>
    <xf numFmtId="38" fontId="1" fillId="0" borderId="3" xfId="2" applyFont="1" applyFill="1" applyBorder="1" applyAlignment="1"/>
    <xf numFmtId="38" fontId="1" fillId="0" borderId="3" xfId="2" applyFont="1" applyBorder="1">
      <alignment vertical="center"/>
    </xf>
    <xf numFmtId="40" fontId="8" fillId="0" borderId="3" xfId="2" applyNumberFormat="1" applyFont="1" applyBorder="1" applyAlignment="1">
      <alignment vertical="center"/>
    </xf>
    <xf numFmtId="177" fontId="8" fillId="0" borderId="3" xfId="1" applyNumberFormat="1" applyFont="1" applyBorder="1" applyAlignment="1">
      <alignment vertical="center"/>
    </xf>
    <xf numFmtId="177" fontId="0" fillId="0" borderId="3" xfId="0" applyNumberFormat="1" applyBorder="1">
      <alignment vertical="center"/>
    </xf>
    <xf numFmtId="0" fontId="0" fillId="0" borderId="0" xfId="0" applyProtection="1">
      <alignment vertical="center"/>
      <protection locked="0"/>
    </xf>
    <xf numFmtId="38" fontId="4" fillId="0" borderId="6" xfId="2" applyFont="1" applyBorder="1" applyAlignment="1">
      <alignment horizontal="center"/>
    </xf>
    <xf numFmtId="38" fontId="1" fillId="0" borderId="0" xfId="2" applyFont="1">
      <alignment vertical="center"/>
    </xf>
    <xf numFmtId="0" fontId="0" fillId="0" borderId="0" xfId="0" applyProtection="1">
      <alignment vertical="center"/>
      <protection hidden="1"/>
    </xf>
    <xf numFmtId="182" fontId="0" fillId="0" borderId="3" xfId="0" applyNumberFormat="1" applyBorder="1" applyProtection="1">
      <alignment vertical="center"/>
      <protection hidden="1"/>
    </xf>
    <xf numFmtId="176" fontId="0" fillId="0" borderId="0" xfId="0" applyNumberFormat="1" applyProtection="1">
      <alignment vertical="center"/>
      <protection hidden="1"/>
    </xf>
    <xf numFmtId="183" fontId="0" fillId="0" borderId="3" xfId="0" applyNumberFormat="1" applyBorder="1" applyProtection="1">
      <alignment vertical="center"/>
      <protection hidden="1"/>
    </xf>
    <xf numFmtId="0" fontId="0" fillId="0" borderId="0" xfId="0" applyFill="1" applyBorder="1" applyProtection="1">
      <alignment vertical="center"/>
      <protection hidden="1"/>
    </xf>
    <xf numFmtId="176" fontId="1" fillId="0" borderId="3" xfId="0" applyNumberFormat="1" applyFont="1" applyBorder="1" applyAlignment="1" applyProtection="1">
      <alignment horizontal="right"/>
      <protection hidden="1"/>
    </xf>
    <xf numFmtId="177" fontId="1" fillId="0" borderId="3" xfId="0" applyNumberFormat="1" applyFont="1" applyBorder="1" applyAlignment="1" applyProtection="1">
      <alignment horizontal="right"/>
      <protection hidden="1"/>
    </xf>
    <xf numFmtId="181" fontId="1" fillId="0" borderId="3" xfId="0" applyNumberFormat="1" applyFont="1" applyBorder="1" applyAlignment="1" applyProtection="1">
      <alignment horizontal="right"/>
      <protection hidden="1"/>
    </xf>
    <xf numFmtId="0" fontId="1" fillId="2" borderId="3" xfId="0" applyFont="1" applyFill="1" applyBorder="1" applyAlignment="1">
      <alignment horizontal="center" vertical="center" wrapText="1"/>
    </xf>
    <xf numFmtId="38" fontId="1" fillId="2" borderId="3" xfId="2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4" fillId="2" borderId="3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>
      <alignment horizontal="distributed" vertical="center"/>
    </xf>
    <xf numFmtId="0" fontId="0" fillId="2" borderId="3" xfId="0" applyFont="1" applyFill="1" applyBorder="1">
      <alignment vertical="center"/>
    </xf>
    <xf numFmtId="176" fontId="0" fillId="2" borderId="3" xfId="0" applyNumberFormat="1" applyFont="1" applyFill="1" applyBorder="1" applyAlignment="1">
      <alignment horizontal="center" vertical="center" wrapText="1"/>
    </xf>
    <xf numFmtId="0" fontId="9" fillId="3" borderId="7" xfId="0" applyFont="1" applyFill="1" applyBorder="1" applyAlignment="1" applyProtection="1">
      <alignment vertical="center"/>
      <protection hidden="1"/>
    </xf>
    <xf numFmtId="0" fontId="9" fillId="3" borderId="8" xfId="0" applyFont="1" applyFill="1" applyBorder="1" applyAlignment="1" applyProtection="1">
      <alignment vertical="center"/>
      <protection hidden="1"/>
    </xf>
  </cellXfs>
  <cellStyles count="4">
    <cellStyle name="パーセント" xfId="1" builtinId="5"/>
    <cellStyle name="桁区切り" xfId="2" builtinId="6"/>
    <cellStyle name="標準" xfId="0" builtinId="0"/>
    <cellStyle name="標準 3" xfId="3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06/relationships/vbaProject" Target="vbaProject.bin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人口と世帯数の推移</a:t>
            </a:r>
          </a:p>
        </c:rich>
      </c:tx>
      <c:layout>
        <c:manualLayout>
          <c:xMode val="edge"/>
          <c:yMode val="edge"/>
          <c:x val="0.3538180911743587"/>
          <c:y val="3.73134328358208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1607716633186214"/>
          <c:y val="0.29477665646982942"/>
          <c:w val="0.7392935380284168"/>
          <c:h val="0.5485084620387976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国勢調査!$D$3</c:f>
              <c:strCache>
                <c:ptCount val="1"/>
                <c:pt idx="0">
                  <c:v>世帯数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国勢調査!$C$4:$C$11</c:f>
              <c:strCache>
                <c:ptCount val="8"/>
                <c:pt idx="0">
                  <c:v>昭和55年</c:v>
                </c:pt>
                <c:pt idx="1">
                  <c:v>昭和60年</c:v>
                </c:pt>
                <c:pt idx="2">
                  <c:v>平成２年</c:v>
                </c:pt>
                <c:pt idx="3">
                  <c:v>平成７年</c:v>
                </c:pt>
                <c:pt idx="4">
                  <c:v>平成12年</c:v>
                </c:pt>
                <c:pt idx="5">
                  <c:v>平成17年</c:v>
                </c:pt>
                <c:pt idx="6">
                  <c:v>平成22年</c:v>
                </c:pt>
                <c:pt idx="7">
                  <c:v>平成27年</c:v>
                </c:pt>
              </c:strCache>
            </c:strRef>
          </c:cat>
          <c:val>
            <c:numRef>
              <c:f>国勢調査!$D$4:$D$11</c:f>
              <c:numCache>
                <c:formatCode>#,##0_);[Red]\(#,##0\)</c:formatCode>
                <c:ptCount val="8"/>
                <c:pt idx="0">
                  <c:v>2007</c:v>
                </c:pt>
                <c:pt idx="1">
                  <c:v>1977</c:v>
                </c:pt>
                <c:pt idx="2">
                  <c:v>1929</c:v>
                </c:pt>
                <c:pt idx="3">
                  <c:v>2698</c:v>
                </c:pt>
                <c:pt idx="4">
                  <c:v>2020</c:v>
                </c:pt>
                <c:pt idx="5">
                  <c:v>2009</c:v>
                </c:pt>
                <c:pt idx="6">
                  <c:v>1944</c:v>
                </c:pt>
                <c:pt idx="7">
                  <c:v>1973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9644424"/>
        <c:axId val="219644816"/>
      </c:barChart>
      <c:lineChart>
        <c:grouping val="standard"/>
        <c:varyColors val="0"/>
        <c:ser>
          <c:idx val="0"/>
          <c:order val="1"/>
          <c:tx>
            <c:strRef>
              <c:f>国勢調査!$G$3</c:f>
              <c:strCache>
                <c:ptCount val="1"/>
                <c:pt idx="0">
                  <c:v>人口計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国勢調査!$C$4:$C$11</c:f>
              <c:strCache>
                <c:ptCount val="8"/>
                <c:pt idx="0">
                  <c:v>昭和55年</c:v>
                </c:pt>
                <c:pt idx="1">
                  <c:v>昭和60年</c:v>
                </c:pt>
                <c:pt idx="2">
                  <c:v>平成２年</c:v>
                </c:pt>
                <c:pt idx="3">
                  <c:v>平成７年</c:v>
                </c:pt>
                <c:pt idx="4">
                  <c:v>平成12年</c:v>
                </c:pt>
                <c:pt idx="5">
                  <c:v>平成17年</c:v>
                </c:pt>
                <c:pt idx="6">
                  <c:v>平成22年</c:v>
                </c:pt>
                <c:pt idx="7">
                  <c:v>平成27年</c:v>
                </c:pt>
              </c:strCache>
            </c:strRef>
          </c:cat>
          <c:val>
            <c:numRef>
              <c:f>国勢調査!$G$4:$G$11</c:f>
              <c:numCache>
                <c:formatCode>#,##0_);[Red]\(#,##0\)</c:formatCode>
                <c:ptCount val="8"/>
                <c:pt idx="0">
                  <c:v>6424</c:v>
                </c:pt>
                <c:pt idx="1">
                  <c:v>6112</c:v>
                </c:pt>
                <c:pt idx="2">
                  <c:v>5790</c:v>
                </c:pt>
                <c:pt idx="3">
                  <c:v>6121</c:v>
                </c:pt>
                <c:pt idx="4">
                  <c:v>5286</c:v>
                </c:pt>
                <c:pt idx="5">
                  <c:v>4771</c:v>
                </c:pt>
                <c:pt idx="6">
                  <c:v>4528</c:v>
                </c:pt>
                <c:pt idx="7">
                  <c:v>4291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645208"/>
        <c:axId val="219645600"/>
      </c:lineChart>
      <c:catAx>
        <c:axId val="219644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644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19644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世帯数</a:t>
                </a:r>
              </a:p>
            </c:rich>
          </c:tx>
          <c:layout>
            <c:manualLayout>
              <c:xMode val="edge"/>
              <c:yMode val="edge"/>
              <c:x val="6.3314906865692092E-2"/>
              <c:y val="0.1679108395032714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644424"/>
        <c:crosses val="autoZero"/>
        <c:crossBetween val="between"/>
      </c:valAx>
      <c:catAx>
        <c:axId val="2196452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219645600"/>
        <c:crosses val="autoZero"/>
        <c:auto val="0"/>
        <c:lblAlgn val="ctr"/>
        <c:lblOffset val="100"/>
        <c:noMultiLvlLbl val="0"/>
      </c:catAx>
      <c:valAx>
        <c:axId val="219645600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人口</a:t>
                </a:r>
              </a:p>
            </c:rich>
          </c:tx>
          <c:layout>
            <c:manualLayout>
              <c:xMode val="edge"/>
              <c:yMode val="edge"/>
              <c:x val="0.84543918043763966"/>
              <c:y val="0.1791048693540171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1964520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4823149899558625"/>
          <c:y val="0.14925412308536098"/>
          <c:w val="0.29236557720787848"/>
          <c:h val="7.835820895522402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３階層別人口構成比</a:t>
            </a:r>
          </a:p>
        </c:rich>
      </c:tx>
      <c:layout>
        <c:manualLayout>
          <c:xMode val="edge"/>
          <c:yMode val="edge"/>
          <c:x val="0.35160720221881531"/>
          <c:y val="3.73134328358208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10964093295956862"/>
          <c:y val="0.22388100491379437"/>
          <c:w val="0.8638949372848802"/>
          <c:h val="0.61940411359483294"/>
        </c:manualLayout>
      </c:layout>
      <c:lineChart>
        <c:grouping val="standard"/>
        <c:varyColors val="0"/>
        <c:ser>
          <c:idx val="0"/>
          <c:order val="0"/>
          <c:tx>
            <c:strRef>
              <c:f>国勢調査!$J$3</c:f>
              <c:strCache>
                <c:ptCount val="1"/>
                <c:pt idx="0">
                  <c:v>年少人口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国勢調査!$C$4:$C$11</c:f>
              <c:strCache>
                <c:ptCount val="8"/>
                <c:pt idx="0">
                  <c:v>昭和55年</c:v>
                </c:pt>
                <c:pt idx="1">
                  <c:v>昭和60年</c:v>
                </c:pt>
                <c:pt idx="2">
                  <c:v>平成２年</c:v>
                </c:pt>
                <c:pt idx="3">
                  <c:v>平成７年</c:v>
                </c:pt>
                <c:pt idx="4">
                  <c:v>平成12年</c:v>
                </c:pt>
                <c:pt idx="5">
                  <c:v>平成17年</c:v>
                </c:pt>
                <c:pt idx="6">
                  <c:v>平成22年</c:v>
                </c:pt>
                <c:pt idx="7">
                  <c:v>平成27年</c:v>
                </c:pt>
              </c:strCache>
            </c:strRef>
          </c:cat>
          <c:val>
            <c:numRef>
              <c:f>国勢調査!$M$4:$M$11</c:f>
              <c:numCache>
                <c:formatCode>0.0%</c:formatCode>
                <c:ptCount val="8"/>
                <c:pt idx="0">
                  <c:v>0.22244707347447074</c:v>
                </c:pt>
                <c:pt idx="1">
                  <c:v>0.19404450261780104</c:v>
                </c:pt>
                <c:pt idx="2">
                  <c:v>0.16528497409326426</c:v>
                </c:pt>
                <c:pt idx="3">
                  <c:v>0.13216794641398463</c:v>
                </c:pt>
                <c:pt idx="4">
                  <c:v>0.12958758986000757</c:v>
                </c:pt>
                <c:pt idx="5">
                  <c:v>0.1123454202473276</c:v>
                </c:pt>
                <c:pt idx="6">
                  <c:v>9.8719081271999992E-2</c:v>
                </c:pt>
                <c:pt idx="7">
                  <c:v>0.1041715217897926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国勢調査!$K$3</c:f>
              <c:strCache>
                <c:ptCount val="1"/>
                <c:pt idx="0">
                  <c:v>生産年齢
人口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366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国勢調査!$C$4:$C$11</c:f>
              <c:strCache>
                <c:ptCount val="8"/>
                <c:pt idx="0">
                  <c:v>昭和55年</c:v>
                </c:pt>
                <c:pt idx="1">
                  <c:v>昭和60年</c:v>
                </c:pt>
                <c:pt idx="2">
                  <c:v>平成２年</c:v>
                </c:pt>
                <c:pt idx="3">
                  <c:v>平成７年</c:v>
                </c:pt>
                <c:pt idx="4">
                  <c:v>平成12年</c:v>
                </c:pt>
                <c:pt idx="5">
                  <c:v>平成17年</c:v>
                </c:pt>
                <c:pt idx="6">
                  <c:v>平成22年</c:v>
                </c:pt>
                <c:pt idx="7">
                  <c:v>平成27年</c:v>
                </c:pt>
              </c:strCache>
            </c:strRef>
          </c:cat>
          <c:val>
            <c:numRef>
              <c:f>国勢調査!$N$4:$N$11</c:f>
              <c:numCache>
                <c:formatCode>0.0%</c:formatCode>
                <c:ptCount val="8"/>
                <c:pt idx="0">
                  <c:v>0.64103362391033625</c:v>
                </c:pt>
                <c:pt idx="1">
                  <c:v>0.63596204188481675</c:v>
                </c:pt>
                <c:pt idx="2">
                  <c:v>0.62435233160621761</c:v>
                </c:pt>
                <c:pt idx="3">
                  <c:v>0.6469531122365626</c:v>
                </c:pt>
                <c:pt idx="4">
                  <c:v>0.57169882709042752</c:v>
                </c:pt>
                <c:pt idx="5">
                  <c:v>0.56654789352337032</c:v>
                </c:pt>
                <c:pt idx="6">
                  <c:v>0.55764134275599997</c:v>
                </c:pt>
                <c:pt idx="7">
                  <c:v>0.58844092286180383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国勢調査!$L$3</c:f>
              <c:strCache>
                <c:ptCount val="1"/>
                <c:pt idx="0">
                  <c:v>高齢人口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国勢調査!$C$4:$C$11</c:f>
              <c:strCache>
                <c:ptCount val="8"/>
                <c:pt idx="0">
                  <c:v>昭和55年</c:v>
                </c:pt>
                <c:pt idx="1">
                  <c:v>昭和60年</c:v>
                </c:pt>
                <c:pt idx="2">
                  <c:v>平成２年</c:v>
                </c:pt>
                <c:pt idx="3">
                  <c:v>平成７年</c:v>
                </c:pt>
                <c:pt idx="4">
                  <c:v>平成12年</c:v>
                </c:pt>
                <c:pt idx="5">
                  <c:v>平成17年</c:v>
                </c:pt>
                <c:pt idx="6">
                  <c:v>平成22年</c:v>
                </c:pt>
                <c:pt idx="7">
                  <c:v>平成27年</c:v>
                </c:pt>
              </c:strCache>
            </c:strRef>
          </c:cat>
          <c:val>
            <c:numRef>
              <c:f>国勢調査!$O$4:$O$11</c:f>
              <c:numCache>
                <c:formatCode>0.0%</c:formatCode>
                <c:ptCount val="8"/>
                <c:pt idx="0">
                  <c:v>0.13651930261519302</c:v>
                </c:pt>
                <c:pt idx="1">
                  <c:v>0.16999345549738221</c:v>
                </c:pt>
                <c:pt idx="2">
                  <c:v>0.21036269430051813</c:v>
                </c:pt>
                <c:pt idx="3">
                  <c:v>0.22087894134945271</c:v>
                </c:pt>
                <c:pt idx="4">
                  <c:v>0.29871358304956491</c:v>
                </c:pt>
                <c:pt idx="5">
                  <c:v>0.32110668622930205</c:v>
                </c:pt>
                <c:pt idx="6">
                  <c:v>0.34363957597200001</c:v>
                </c:pt>
                <c:pt idx="7">
                  <c:v>0.36261943602889768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76616"/>
        <c:axId val="222277008"/>
      </c:lineChart>
      <c:catAx>
        <c:axId val="2222766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77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22770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2227661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533083270073283"/>
          <c:y val="0.13806009323461432"/>
          <c:w val="0.49905521734168923"/>
          <c:h val="7.08955223880597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200">
                <a:latin typeface="ＭＳ ゴシック" pitchFamily="49" charset="-128"/>
                <a:ea typeface="ＭＳ ゴシック" pitchFamily="49" charset="-128"/>
              </a:rPr>
              <a:t>平成</a:t>
            </a:r>
            <a:r>
              <a:rPr lang="en-US" altLang="ja-JP" sz="1200">
                <a:latin typeface="ＭＳ ゴシック" pitchFamily="49" charset="-128"/>
                <a:ea typeface="ＭＳ ゴシック" pitchFamily="49" charset="-128"/>
              </a:rPr>
              <a:t>27</a:t>
            </a:r>
            <a:r>
              <a:rPr lang="ja-JP" altLang="en-US" sz="1200">
                <a:latin typeface="ＭＳ ゴシック" pitchFamily="49" charset="-128"/>
                <a:ea typeface="ＭＳ ゴシック" pitchFamily="49" charset="-128"/>
              </a:rPr>
              <a:t>年　年齢階級別人口</a:t>
            </a:r>
          </a:p>
        </c:rich>
      </c:tx>
      <c:layout/>
      <c:overlay val="0"/>
      <c:spPr>
        <a:ln>
          <a:solidFill>
            <a:prstClr val="black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>
          <a:bevelT/>
        </a:sp3d>
      </c:spPr>
    </c:title>
    <c:autoTitleDeleted val="0"/>
    <c:plotArea>
      <c:layout>
        <c:manualLayout>
          <c:layoutTarget val="inner"/>
          <c:xMode val="edge"/>
          <c:yMode val="edge"/>
          <c:x val="0.12405310650037359"/>
          <c:y val="9.02630682615055E-2"/>
          <c:w val="0.70793723777228579"/>
          <c:h val="0.8247440443990317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国勢調査!$F$28</c:f>
              <c:strCache>
                <c:ptCount val="1"/>
                <c:pt idx="0">
                  <c:v>男（％）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国勢調査!$E$29:$E$49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100以上</c:v>
                </c:pt>
              </c:strCache>
            </c:strRef>
          </c:cat>
          <c:val>
            <c:numRef>
              <c:f>国勢調査!$F$29:$F$49</c:f>
              <c:numCache>
                <c:formatCode>0;0</c:formatCode>
                <c:ptCount val="21"/>
                <c:pt idx="0">
                  <c:v>-3.75</c:v>
                </c:pt>
                <c:pt idx="1">
                  <c:v>-3.9</c:v>
                </c:pt>
                <c:pt idx="2">
                  <c:v>-3.3000000000000003</c:v>
                </c:pt>
                <c:pt idx="3">
                  <c:v>-3.6999999999999997</c:v>
                </c:pt>
                <c:pt idx="4">
                  <c:v>-4.05</c:v>
                </c:pt>
                <c:pt idx="5">
                  <c:v>-4.55</c:v>
                </c:pt>
                <c:pt idx="6">
                  <c:v>-5.0999999999999996</c:v>
                </c:pt>
                <c:pt idx="7">
                  <c:v>-6.8500000000000005</c:v>
                </c:pt>
                <c:pt idx="8">
                  <c:v>-6.65</c:v>
                </c:pt>
                <c:pt idx="9">
                  <c:v>-5.8999999999999995</c:v>
                </c:pt>
                <c:pt idx="10">
                  <c:v>-6.75</c:v>
                </c:pt>
                <c:pt idx="11">
                  <c:v>-6.1</c:v>
                </c:pt>
                <c:pt idx="12">
                  <c:v>-7.3999999999999995</c:v>
                </c:pt>
                <c:pt idx="13">
                  <c:v>-9</c:v>
                </c:pt>
                <c:pt idx="14">
                  <c:v>-6.25</c:v>
                </c:pt>
                <c:pt idx="15">
                  <c:v>-5.8999999999999995</c:v>
                </c:pt>
                <c:pt idx="16">
                  <c:v>-6.25</c:v>
                </c:pt>
                <c:pt idx="17">
                  <c:v>-3.15</c:v>
                </c:pt>
                <c:pt idx="18">
                  <c:v>-1.2</c:v>
                </c:pt>
                <c:pt idx="19">
                  <c:v>-0.2</c:v>
                </c:pt>
                <c:pt idx="20">
                  <c:v>-0.05</c:v>
                </c:pt>
              </c:numCache>
            </c:numRef>
          </c:val>
        </c:ser>
        <c:ser>
          <c:idx val="1"/>
          <c:order val="1"/>
          <c:tx>
            <c:strRef>
              <c:f>国勢調査!$G$28</c:f>
              <c:strCache>
                <c:ptCount val="1"/>
                <c:pt idx="0">
                  <c:v>女（％）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国勢調査!$E$29:$E$49</c:f>
              <c:strCache>
                <c:ptCount val="21"/>
                <c:pt idx="0">
                  <c:v>0～4</c:v>
                </c:pt>
                <c:pt idx="1">
                  <c:v>5～9</c:v>
                </c:pt>
                <c:pt idx="2">
                  <c:v>10～14</c:v>
                </c:pt>
                <c:pt idx="3">
                  <c:v>15～19</c:v>
                </c:pt>
                <c:pt idx="4">
                  <c:v>20～24</c:v>
                </c:pt>
                <c:pt idx="5">
                  <c:v>25～29</c:v>
                </c:pt>
                <c:pt idx="6">
                  <c:v>30～34</c:v>
                </c:pt>
                <c:pt idx="7">
                  <c:v>35～39</c:v>
                </c:pt>
                <c:pt idx="8">
                  <c:v>40～44</c:v>
                </c:pt>
                <c:pt idx="9">
                  <c:v>45～49</c:v>
                </c:pt>
                <c:pt idx="10">
                  <c:v>50～54</c:v>
                </c:pt>
                <c:pt idx="11">
                  <c:v>55～59</c:v>
                </c:pt>
                <c:pt idx="12">
                  <c:v>60～64</c:v>
                </c:pt>
                <c:pt idx="13">
                  <c:v>65～69</c:v>
                </c:pt>
                <c:pt idx="14">
                  <c:v>70～74</c:v>
                </c:pt>
                <c:pt idx="15">
                  <c:v>75～79</c:v>
                </c:pt>
                <c:pt idx="16">
                  <c:v>80～84</c:v>
                </c:pt>
                <c:pt idx="17">
                  <c:v>85～89</c:v>
                </c:pt>
                <c:pt idx="18">
                  <c:v>90～94</c:v>
                </c:pt>
                <c:pt idx="19">
                  <c:v>95～99</c:v>
                </c:pt>
                <c:pt idx="20">
                  <c:v>100以上</c:v>
                </c:pt>
              </c:strCache>
            </c:strRef>
          </c:cat>
          <c:val>
            <c:numRef>
              <c:f>国勢調査!$G$29:$G$49</c:f>
              <c:numCache>
                <c:formatCode>0_ </c:formatCode>
                <c:ptCount val="21"/>
                <c:pt idx="0">
                  <c:v>3.4046268005237885</c:v>
                </c:pt>
                <c:pt idx="1">
                  <c:v>2.5752946311654297</c:v>
                </c:pt>
                <c:pt idx="2">
                  <c:v>3.7538192928852028</c:v>
                </c:pt>
                <c:pt idx="3">
                  <c:v>3.6228721082496724</c:v>
                </c:pt>
                <c:pt idx="4">
                  <c:v>4.190309908336971</c:v>
                </c:pt>
                <c:pt idx="5">
                  <c:v>3.0117852466171975</c:v>
                </c:pt>
                <c:pt idx="6">
                  <c:v>4.4085552160628545</c:v>
                </c:pt>
                <c:pt idx="7">
                  <c:v>4.3649061545176782</c:v>
                </c:pt>
                <c:pt idx="8">
                  <c:v>5.5434308162374508</c:v>
                </c:pt>
                <c:pt idx="9">
                  <c:v>5.7180270624181579</c:v>
                </c:pt>
                <c:pt idx="10">
                  <c:v>5.7180270624181579</c:v>
                </c:pt>
                <c:pt idx="11">
                  <c:v>6.50371017023134</c:v>
                </c:pt>
                <c:pt idx="12">
                  <c:v>8.1623745089480568</c:v>
                </c:pt>
                <c:pt idx="13">
                  <c:v>7.6385857704059372</c:v>
                </c:pt>
                <c:pt idx="14">
                  <c:v>6.809253601047577</c:v>
                </c:pt>
                <c:pt idx="15">
                  <c:v>7.9004801396769961</c:v>
                </c:pt>
                <c:pt idx="16">
                  <c:v>6.3727629855958092</c:v>
                </c:pt>
                <c:pt idx="17">
                  <c:v>5.2815364469663901</c:v>
                </c:pt>
                <c:pt idx="18">
                  <c:v>3.6228721082496724</c:v>
                </c:pt>
                <c:pt idx="19">
                  <c:v>1.1348756001745963</c:v>
                </c:pt>
                <c:pt idx="20">
                  <c:v>0.26189436927106069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22279360"/>
        <c:axId val="222279752"/>
      </c:barChart>
      <c:catAx>
        <c:axId val="22227936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900"/>
            </a:pPr>
            <a:endParaRPr lang="ja-JP"/>
          </a:p>
        </c:txPr>
        <c:crossAx val="222279752"/>
        <c:crosses val="autoZero"/>
        <c:auto val="1"/>
        <c:lblAlgn val="ctr"/>
        <c:lblOffset val="100"/>
        <c:noMultiLvlLbl val="0"/>
      </c:catAx>
      <c:valAx>
        <c:axId val="222279752"/>
        <c:scaling>
          <c:orientation val="minMax"/>
          <c:max val="10"/>
          <c:min val="-10"/>
        </c:scaling>
        <c:delete val="0"/>
        <c:axPos val="b"/>
        <c:majorGridlines/>
        <c:numFmt formatCode="0;0" sourceLinked="1"/>
        <c:majorTickMark val="out"/>
        <c:minorTickMark val="none"/>
        <c:tickLblPos val="nextTo"/>
        <c:crossAx val="222279360"/>
        <c:crosses val="autoZero"/>
        <c:crossBetween val="between"/>
        <c:majorUnit val="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11</xdr:row>
      <xdr:rowOff>57150</xdr:rowOff>
    </xdr:from>
    <xdr:to>
      <xdr:col>8</xdr:col>
      <xdr:colOff>171450</xdr:colOff>
      <xdr:row>26</xdr:row>
      <xdr:rowOff>38100</xdr:rowOff>
    </xdr:to>
    <xdr:graphicFrame macro="">
      <xdr:nvGraphicFramePr>
        <xdr:cNvPr id="125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371475</xdr:colOff>
      <xdr:row>11</xdr:row>
      <xdr:rowOff>66675</xdr:rowOff>
    </xdr:from>
    <xdr:to>
      <xdr:col>14</xdr:col>
      <xdr:colOff>638175</xdr:colOff>
      <xdr:row>26</xdr:row>
      <xdr:rowOff>47625</xdr:rowOff>
    </xdr:to>
    <xdr:graphicFrame macro="">
      <xdr:nvGraphicFramePr>
        <xdr:cNvPr id="125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123825</xdr:colOff>
      <xdr:row>27</xdr:row>
      <xdr:rowOff>0</xdr:rowOff>
    </xdr:from>
    <xdr:to>
      <xdr:col>14</xdr:col>
      <xdr:colOff>600075</xdr:colOff>
      <xdr:row>48</xdr:row>
      <xdr:rowOff>161925</xdr:rowOff>
    </xdr:to>
    <xdr:graphicFrame macro="">
      <xdr:nvGraphicFramePr>
        <xdr:cNvPr id="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</xdr:row>
          <xdr:rowOff>114300</xdr:rowOff>
        </xdr:from>
        <xdr:to>
          <xdr:col>0</xdr:col>
          <xdr:colOff>752475</xdr:colOff>
          <xdr:row>2</xdr:row>
          <xdr:rowOff>209550</xdr:rowOff>
        </xdr:to>
        <xdr:sp macro="" textlink="">
          <xdr:nvSpPr>
            <xdr:cNvPr id="1029" name="CommandButton1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3</xdr:row>
          <xdr:rowOff>209550</xdr:rowOff>
        </xdr:from>
        <xdr:to>
          <xdr:col>0</xdr:col>
          <xdr:colOff>714375</xdr:colOff>
          <xdr:row>5</xdr:row>
          <xdr:rowOff>9525</xdr:rowOff>
        </xdr:to>
        <xdr:sp macro="" textlink="">
          <xdr:nvSpPr>
            <xdr:cNvPr id="1270" name="Button 246" hidden="1">
              <a:extLst>
                <a:ext uri="{63B3BB69-23CF-44E3-9099-C40C66FF867C}">
                  <a14:compatExt spid="_x0000_s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18288" rIns="36576" bIns="18288" anchor="ctr" upright="1"/>
            <a:lstStyle/>
            <a:p>
              <a:pPr algn="ctr" rtl="0">
                <a:defRPr sz="1000"/>
              </a:pPr>
              <a:r>
                <a:rPr lang="ja-JP" altLang="en-US" sz="1100" b="1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印　刷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93"/>
  <sheetViews>
    <sheetView workbookViewId="0">
      <selection activeCell="H9" sqref="H9"/>
    </sheetView>
  </sheetViews>
  <sheetFormatPr defaultRowHeight="13.5"/>
  <cols>
    <col min="1" max="1" width="3.625" customWidth="1"/>
    <col min="2" max="2" width="16.5" style="7" customWidth="1"/>
    <col min="3" max="3" width="9.25" bestFit="1" customWidth="1"/>
    <col min="6" max="6" width="9.25" bestFit="1" customWidth="1"/>
    <col min="9" max="9" width="9.125" style="42" bestFit="1" customWidth="1"/>
    <col min="10" max="11" width="9.25" style="42" bestFit="1" customWidth="1"/>
    <col min="12" max="12" width="9.125" bestFit="1" customWidth="1"/>
    <col min="13" max="14" width="9.5" bestFit="1" customWidth="1"/>
  </cols>
  <sheetData>
    <row r="1" spans="1:16">
      <c r="A1">
        <v>1</v>
      </c>
      <c r="B1">
        <v>2</v>
      </c>
      <c r="C1">
        <v>75</v>
      </c>
      <c r="D1">
        <v>76</v>
      </c>
      <c r="E1">
        <v>77</v>
      </c>
      <c r="F1">
        <v>78</v>
      </c>
      <c r="G1">
        <v>79</v>
      </c>
      <c r="H1">
        <v>80</v>
      </c>
      <c r="I1" s="42">
        <v>81</v>
      </c>
      <c r="J1" s="42">
        <v>82</v>
      </c>
      <c r="K1" s="42">
        <v>83</v>
      </c>
      <c r="L1">
        <v>84</v>
      </c>
      <c r="M1">
        <v>85</v>
      </c>
      <c r="N1">
        <v>86</v>
      </c>
      <c r="P1">
        <v>78</v>
      </c>
    </row>
    <row r="2" spans="1:16">
      <c r="B2"/>
      <c r="C2" s="50" t="s">
        <v>207</v>
      </c>
      <c r="P2" t="s">
        <v>208</v>
      </c>
    </row>
    <row r="3" spans="1:16" ht="24">
      <c r="B3"/>
      <c r="C3" s="15" t="s">
        <v>158</v>
      </c>
      <c r="D3" s="15" t="s">
        <v>159</v>
      </c>
      <c r="E3" s="15" t="s">
        <v>160</v>
      </c>
      <c r="F3" s="16" t="s">
        <v>161</v>
      </c>
      <c r="G3" s="16" t="s">
        <v>162</v>
      </c>
      <c r="H3" s="16" t="s">
        <v>163</v>
      </c>
      <c r="I3" s="16" t="s">
        <v>164</v>
      </c>
      <c r="J3" s="16" t="s">
        <v>165</v>
      </c>
      <c r="K3" s="16" t="s">
        <v>166</v>
      </c>
      <c r="L3" s="15" t="s">
        <v>167</v>
      </c>
      <c r="M3" s="15" t="s">
        <v>168</v>
      </c>
      <c r="N3" s="15" t="s">
        <v>169</v>
      </c>
      <c r="P3" s="16" t="s">
        <v>161</v>
      </c>
    </row>
    <row r="4" spans="1:16">
      <c r="A4">
        <v>1</v>
      </c>
      <c r="B4" s="2" t="s">
        <v>0</v>
      </c>
      <c r="C4" s="51">
        <v>2444810</v>
      </c>
      <c r="D4" s="24">
        <v>2537089</v>
      </c>
      <c r="E4" s="24">
        <v>2844644</v>
      </c>
      <c r="F4" s="9">
        <f>SUM(D4:E4)</f>
        <v>5381733</v>
      </c>
      <c r="G4" s="55">
        <f>((1-(P4/F4))*100)/100</f>
        <v>-2.3168373458883895E-2</v>
      </c>
      <c r="H4" s="54">
        <f>F4/C4</f>
        <v>2.2012888527124805</v>
      </c>
      <c r="I4" s="24">
        <v>657312</v>
      </c>
      <c r="J4" s="24">
        <v>3482169</v>
      </c>
      <c r="K4" s="24">
        <v>1358068</v>
      </c>
      <c r="L4" s="56">
        <f>I4/F4</f>
        <v>0.12213760883343711</v>
      </c>
      <c r="M4" s="56">
        <f>J4/F4</f>
        <v>0.64703488634608963</v>
      </c>
      <c r="N4" s="56">
        <f>K4/F4</f>
        <v>0.25234771030075254</v>
      </c>
      <c r="P4" s="9">
        <v>5506419</v>
      </c>
    </row>
    <row r="5" spans="1:16">
      <c r="A5">
        <v>2</v>
      </c>
      <c r="B5" s="3" t="s">
        <v>1</v>
      </c>
      <c r="C5" s="24">
        <v>2021698</v>
      </c>
      <c r="D5" s="24">
        <v>2063947</v>
      </c>
      <c r="E5" s="24">
        <v>2331225</v>
      </c>
      <c r="F5" s="9">
        <f t="shared" ref="F5:F57" si="0">SUM(D5:E5)</f>
        <v>4395172</v>
      </c>
      <c r="G5" s="55">
        <f t="shared" ref="G5:G57" si="1">((1-(P5/F5))*100)/100</f>
        <v>-1.2328982802038313E-2</v>
      </c>
      <c r="H5" s="54">
        <f>F5/C5</f>
        <v>2.1740002710592781</v>
      </c>
      <c r="I5" s="51">
        <v>528071</v>
      </c>
      <c r="J5" s="51">
        <v>2865334</v>
      </c>
      <c r="K5" s="51">
        <v>1047327</v>
      </c>
      <c r="L5" s="56">
        <f t="shared" ref="L5:L55" si="2">I5/F5</f>
        <v>0.12014797145595212</v>
      </c>
      <c r="M5" s="56">
        <f t="shared" ref="M5:M55" si="3">J5/F5</f>
        <v>0.65192761511949926</v>
      </c>
      <c r="N5" s="56">
        <f t="shared" ref="N5:N55" si="4">K5/F5</f>
        <v>0.23829033312006903</v>
      </c>
      <c r="P5" s="9">
        <v>4449360</v>
      </c>
    </row>
    <row r="6" spans="1:16">
      <c r="A6">
        <v>3</v>
      </c>
      <c r="B6" s="3" t="s">
        <v>2</v>
      </c>
      <c r="C6" s="24">
        <v>423112</v>
      </c>
      <c r="D6" s="24">
        <v>473142</v>
      </c>
      <c r="E6" s="24">
        <v>513419</v>
      </c>
      <c r="F6" s="9">
        <f t="shared" si="0"/>
        <v>986561</v>
      </c>
      <c r="G6" s="55">
        <f t="shared" si="1"/>
        <v>-7.1458328476394328E-2</v>
      </c>
      <c r="H6" s="54">
        <f>F6/C6</f>
        <v>2.3316781372308042</v>
      </c>
      <c r="I6" s="51">
        <v>129241</v>
      </c>
      <c r="J6" s="51">
        <v>616835</v>
      </c>
      <c r="K6" s="51">
        <v>310741</v>
      </c>
      <c r="L6" s="56">
        <f t="shared" si="2"/>
        <v>0.13100152955569905</v>
      </c>
      <c r="M6" s="56">
        <f t="shared" si="3"/>
        <v>0.62523756767194327</v>
      </c>
      <c r="N6" s="56">
        <f t="shared" si="4"/>
        <v>0.31497393470854818</v>
      </c>
      <c r="P6" s="9">
        <v>1057059</v>
      </c>
    </row>
    <row r="7" spans="1:16">
      <c r="A7">
        <v>4</v>
      </c>
      <c r="B7" s="4" t="s">
        <v>3</v>
      </c>
      <c r="C7" s="24">
        <v>921837</v>
      </c>
      <c r="D7" s="24">
        <v>910614</v>
      </c>
      <c r="E7" s="24">
        <v>1041742</v>
      </c>
      <c r="F7" s="9">
        <f t="shared" si="0"/>
        <v>1952356</v>
      </c>
      <c r="G7" s="55">
        <f t="shared" si="1"/>
        <v>1.9879058942119165E-2</v>
      </c>
      <c r="H7" s="54">
        <f t="shared" ref="H7:H59" si="5">F7/C7</f>
        <v>2.1178971987455482</v>
      </c>
      <c r="I7" s="51">
        <v>224212</v>
      </c>
      <c r="J7" s="51">
        <v>1292313</v>
      </c>
      <c r="K7" s="51">
        <v>391796</v>
      </c>
      <c r="L7" s="56">
        <f t="shared" si="2"/>
        <v>0.11484176041664533</v>
      </c>
      <c r="M7" s="56">
        <f t="shared" si="3"/>
        <v>0.66192487435693081</v>
      </c>
      <c r="N7" s="56">
        <f t="shared" si="4"/>
        <v>0.20067856476994975</v>
      </c>
      <c r="P7" s="9">
        <v>1913545</v>
      </c>
    </row>
    <row r="8" spans="1:16">
      <c r="A8">
        <v>5</v>
      </c>
      <c r="B8" s="4" t="s">
        <v>4</v>
      </c>
      <c r="C8" s="20">
        <v>51983</v>
      </c>
      <c r="D8" s="20">
        <v>57391</v>
      </c>
      <c r="E8" s="20">
        <v>63245</v>
      </c>
      <c r="F8" s="9">
        <f t="shared" si="0"/>
        <v>120636</v>
      </c>
      <c r="G8" s="55">
        <f t="shared" si="1"/>
        <v>-2.5581086906064421E-2</v>
      </c>
      <c r="H8" s="54">
        <f t="shared" si="5"/>
        <v>2.320681761345055</v>
      </c>
      <c r="I8" s="51">
        <v>15041</v>
      </c>
      <c r="J8" s="51">
        <v>81565</v>
      </c>
      <c r="K8" s="51">
        <v>27008</v>
      </c>
      <c r="L8" s="56">
        <f t="shared" si="2"/>
        <v>0.12468085811863788</v>
      </c>
      <c r="M8" s="56">
        <f t="shared" si="3"/>
        <v>0.67612487151430756</v>
      </c>
      <c r="N8" s="56">
        <f t="shared" si="4"/>
        <v>0.22388010212540205</v>
      </c>
      <c r="P8" s="9">
        <v>123722</v>
      </c>
    </row>
    <row r="9" spans="1:16">
      <c r="A9">
        <v>6</v>
      </c>
      <c r="B9" s="4" t="s">
        <v>5</v>
      </c>
      <c r="C9" s="51">
        <v>40638</v>
      </c>
      <c r="D9" s="51">
        <v>48588</v>
      </c>
      <c r="E9" s="51">
        <v>47060</v>
      </c>
      <c r="F9" s="9">
        <f t="shared" si="0"/>
        <v>95648</v>
      </c>
      <c r="G9" s="55">
        <f t="shared" si="1"/>
        <v>2.1370023419203799E-2</v>
      </c>
      <c r="H9" s="54">
        <f t="shared" si="5"/>
        <v>2.3536591367685418</v>
      </c>
      <c r="I9" s="51">
        <v>13883</v>
      </c>
      <c r="J9" s="51">
        <v>63261</v>
      </c>
      <c r="K9" s="51">
        <v>16293</v>
      </c>
      <c r="L9" s="56">
        <f t="shared" si="2"/>
        <v>0.14514678822348612</v>
      </c>
      <c r="M9" s="56">
        <f t="shared" si="3"/>
        <v>0.66139386082301777</v>
      </c>
      <c r="N9" s="56">
        <f t="shared" si="4"/>
        <v>0.17034334225493475</v>
      </c>
      <c r="P9" s="9">
        <v>93604</v>
      </c>
    </row>
    <row r="10" spans="1:16">
      <c r="A10">
        <v>7</v>
      </c>
      <c r="B10" s="4" t="s">
        <v>6</v>
      </c>
      <c r="C10" s="20">
        <v>28846</v>
      </c>
      <c r="D10" s="20">
        <v>33781</v>
      </c>
      <c r="E10" s="20">
        <v>35921</v>
      </c>
      <c r="F10" s="9">
        <f t="shared" si="0"/>
        <v>69702</v>
      </c>
      <c r="G10" s="55">
        <f t="shared" si="1"/>
        <v>4.5622794180941728E-3</v>
      </c>
      <c r="H10" s="54">
        <f t="shared" si="5"/>
        <v>2.416348887194065</v>
      </c>
      <c r="I10" s="51">
        <v>9690</v>
      </c>
      <c r="J10" s="51">
        <v>45110</v>
      </c>
      <c r="K10" s="51">
        <v>14427</v>
      </c>
      <c r="L10" s="56">
        <f t="shared" si="2"/>
        <v>0.13902040113626582</v>
      </c>
      <c r="M10" s="56">
        <f t="shared" si="3"/>
        <v>0.6471837250007173</v>
      </c>
      <c r="N10" s="56">
        <f t="shared" si="4"/>
        <v>0.20698114831712147</v>
      </c>
      <c r="P10" s="9">
        <v>69384</v>
      </c>
    </row>
    <row r="11" spans="1:16">
      <c r="A11">
        <v>8</v>
      </c>
      <c r="B11" s="4" t="s">
        <v>7</v>
      </c>
      <c r="C11" s="24">
        <v>23551</v>
      </c>
      <c r="D11" s="24">
        <v>28273</v>
      </c>
      <c r="E11" s="24">
        <v>30791</v>
      </c>
      <c r="F11" s="9">
        <f t="shared" si="0"/>
        <v>59064</v>
      </c>
      <c r="G11" s="55">
        <f t="shared" si="1"/>
        <v>-2.1823784369497501E-2</v>
      </c>
      <c r="H11" s="54">
        <f t="shared" si="5"/>
        <v>2.5079189843318757</v>
      </c>
      <c r="I11" s="51">
        <v>8083</v>
      </c>
      <c r="J11" s="51">
        <v>38693</v>
      </c>
      <c r="K11" s="51">
        <v>13547</v>
      </c>
      <c r="L11" s="56">
        <f t="shared" si="2"/>
        <v>0.13685155086008396</v>
      </c>
      <c r="M11" s="56">
        <f t="shared" si="3"/>
        <v>0.65510293918461326</v>
      </c>
      <c r="N11" s="56">
        <f t="shared" si="4"/>
        <v>0.22936137071651092</v>
      </c>
      <c r="P11" s="9">
        <v>60353</v>
      </c>
    </row>
    <row r="12" spans="1:16">
      <c r="A12">
        <v>9</v>
      </c>
      <c r="B12" s="4" t="s">
        <v>209</v>
      </c>
      <c r="C12" s="20">
        <v>22632</v>
      </c>
      <c r="D12" s="20">
        <v>27548</v>
      </c>
      <c r="E12" s="20">
        <v>29888</v>
      </c>
      <c r="F12" s="9">
        <f t="shared" si="0"/>
        <v>57436</v>
      </c>
      <c r="G12" s="55">
        <f t="shared" si="1"/>
        <v>-3.5047705271954888E-2</v>
      </c>
      <c r="H12" s="54">
        <f t="shared" si="5"/>
        <v>2.5378225521385649</v>
      </c>
      <c r="I12" s="51">
        <v>7732</v>
      </c>
      <c r="J12" s="51">
        <v>35684</v>
      </c>
      <c r="K12" s="51">
        <v>12161</v>
      </c>
      <c r="L12" s="56">
        <f t="shared" si="2"/>
        <v>0.13461940246535273</v>
      </c>
      <c r="M12" s="56">
        <f t="shared" si="3"/>
        <v>0.62128281913782302</v>
      </c>
      <c r="N12" s="56">
        <f t="shared" si="4"/>
        <v>0.21173131833693154</v>
      </c>
      <c r="P12" s="9">
        <v>59449</v>
      </c>
    </row>
    <row r="13" spans="1:16">
      <c r="A13">
        <v>10</v>
      </c>
      <c r="B13" s="4" t="s">
        <v>8</v>
      </c>
      <c r="C13" s="24">
        <v>7327</v>
      </c>
      <c r="D13" s="24">
        <v>8314</v>
      </c>
      <c r="E13" s="24">
        <v>8964</v>
      </c>
      <c r="F13" s="9">
        <f t="shared" si="0"/>
        <v>17278</v>
      </c>
      <c r="G13" s="55">
        <f t="shared" si="1"/>
        <v>-8.6121078828568218E-2</v>
      </c>
      <c r="H13" s="54">
        <f t="shared" si="5"/>
        <v>2.3581274737273099</v>
      </c>
      <c r="I13" s="51">
        <v>2158</v>
      </c>
      <c r="J13" s="51">
        <v>11931</v>
      </c>
      <c r="K13" s="51">
        <v>4594</v>
      </c>
      <c r="L13" s="56">
        <f t="shared" si="2"/>
        <v>0.12489871512906586</v>
      </c>
      <c r="M13" s="56">
        <f t="shared" si="3"/>
        <v>0.69053131149438596</v>
      </c>
      <c r="N13" s="56">
        <f t="shared" si="4"/>
        <v>0.26588725546938302</v>
      </c>
      <c r="P13" s="9">
        <v>18766</v>
      </c>
    </row>
    <row r="14" spans="1:16">
      <c r="A14">
        <v>11</v>
      </c>
      <c r="B14" s="4" t="s">
        <v>9</v>
      </c>
      <c r="C14" s="34">
        <v>1070</v>
      </c>
      <c r="D14" s="34">
        <v>1604</v>
      </c>
      <c r="E14" s="34">
        <v>1725</v>
      </c>
      <c r="F14" s="9">
        <f t="shared" si="0"/>
        <v>3329</v>
      </c>
      <c r="G14" s="55">
        <f t="shared" si="1"/>
        <v>-5.587263442475221E-2</v>
      </c>
      <c r="H14" s="54">
        <f t="shared" si="5"/>
        <v>3.1112149532710278</v>
      </c>
      <c r="I14" s="51">
        <v>402</v>
      </c>
      <c r="J14" s="51">
        <v>2059</v>
      </c>
      <c r="K14" s="51">
        <v>1054</v>
      </c>
      <c r="L14" s="56">
        <f t="shared" si="2"/>
        <v>0.12075698407930309</v>
      </c>
      <c r="M14" s="56">
        <f t="shared" si="3"/>
        <v>0.61850405527185337</v>
      </c>
      <c r="N14" s="56">
        <f t="shared" si="4"/>
        <v>0.31661159507359565</v>
      </c>
      <c r="P14" s="9">
        <v>3515</v>
      </c>
    </row>
    <row r="15" spans="1:16">
      <c r="A15">
        <v>12</v>
      </c>
      <c r="B15" s="4" t="s">
        <v>210</v>
      </c>
      <c r="C15" s="24">
        <v>123950</v>
      </c>
      <c r="D15" s="24">
        <v>120376</v>
      </c>
      <c r="E15" s="24">
        <v>145603</v>
      </c>
      <c r="F15" s="9">
        <f t="shared" si="0"/>
        <v>265979</v>
      </c>
      <c r="G15" s="55">
        <f t="shared" si="1"/>
        <v>-0.1012034784701048</v>
      </c>
      <c r="H15" s="54">
        <f t="shared" si="5"/>
        <v>2.1458572004840661</v>
      </c>
      <c r="I15" s="51">
        <v>29131</v>
      </c>
      <c r="J15" s="51">
        <v>163815</v>
      </c>
      <c r="K15" s="51">
        <v>71802</v>
      </c>
      <c r="L15" s="56">
        <f t="shared" si="2"/>
        <v>0.10952368420063238</v>
      </c>
      <c r="M15" s="56">
        <f t="shared" si="3"/>
        <v>0.61589448791069967</v>
      </c>
      <c r="N15" s="56">
        <f t="shared" si="4"/>
        <v>0.26995364295677476</v>
      </c>
      <c r="P15" s="9">
        <v>292897</v>
      </c>
    </row>
    <row r="16" spans="1:16">
      <c r="A16">
        <v>13</v>
      </c>
      <c r="B16" s="4" t="s">
        <v>211</v>
      </c>
      <c r="C16" s="24">
        <v>18508</v>
      </c>
      <c r="D16" s="24">
        <v>21641</v>
      </c>
      <c r="E16" s="24">
        <v>24749</v>
      </c>
      <c r="F16" s="9">
        <f t="shared" ref="F16" si="6">SUM(D16:E16)</f>
        <v>46390</v>
      </c>
      <c r="G16" s="55">
        <f t="shared" ref="G16" si="7">((1-(P16/F16))*100)/100</f>
        <v>-0.26305238197887482</v>
      </c>
      <c r="H16" s="54">
        <f t="shared" ref="H16" si="8">F16/C16</f>
        <v>2.5064836827317918</v>
      </c>
      <c r="I16" s="51">
        <v>5716</v>
      </c>
      <c r="J16" s="51">
        <v>23515</v>
      </c>
      <c r="K16" s="51">
        <v>8212</v>
      </c>
      <c r="L16" s="56">
        <f t="shared" si="2"/>
        <v>0.12321621039017029</v>
      </c>
      <c r="M16" s="56">
        <f t="shared" si="3"/>
        <v>0.50689803837033842</v>
      </c>
      <c r="N16" s="56">
        <f t="shared" si="4"/>
        <v>0.1770209096788101</v>
      </c>
      <c r="P16" s="9">
        <v>58593</v>
      </c>
    </row>
    <row r="17" spans="1:16">
      <c r="A17">
        <v>14</v>
      </c>
      <c r="B17" s="4" t="s">
        <v>10</v>
      </c>
      <c r="C17" s="24">
        <v>3571</v>
      </c>
      <c r="D17" s="24">
        <v>3283</v>
      </c>
      <c r="E17" s="24">
        <v>4054</v>
      </c>
      <c r="F17" s="9">
        <f t="shared" si="0"/>
        <v>7337</v>
      </c>
      <c r="G17" s="55">
        <f t="shared" si="1"/>
        <v>-0.19231293444186992</v>
      </c>
      <c r="H17" s="54">
        <f t="shared" si="5"/>
        <v>2.0546065527863342</v>
      </c>
      <c r="I17" s="51">
        <v>791</v>
      </c>
      <c r="J17" s="51">
        <v>4633</v>
      </c>
      <c r="K17" s="51">
        <v>3324</v>
      </c>
      <c r="L17" s="56">
        <f t="shared" si="2"/>
        <v>0.10780973149788742</v>
      </c>
      <c r="M17" s="56">
        <f t="shared" si="3"/>
        <v>0.63145699877334061</v>
      </c>
      <c r="N17" s="56">
        <f t="shared" si="4"/>
        <v>0.45304620417064195</v>
      </c>
      <c r="P17" s="9">
        <v>8748</v>
      </c>
    </row>
    <row r="18" spans="1:16">
      <c r="A18">
        <v>15</v>
      </c>
      <c r="B18" s="4" t="s">
        <v>11</v>
      </c>
      <c r="C18" s="24">
        <v>2039</v>
      </c>
      <c r="D18" s="24">
        <v>2047</v>
      </c>
      <c r="E18" s="24">
        <v>2375</v>
      </c>
      <c r="F18" s="9">
        <f t="shared" si="0"/>
        <v>4422</v>
      </c>
      <c r="G18" s="55">
        <f t="shared" si="1"/>
        <v>-0.15649027589326092</v>
      </c>
      <c r="H18" s="54">
        <f t="shared" si="5"/>
        <v>2.1687101520353114</v>
      </c>
      <c r="I18" s="51">
        <v>446</v>
      </c>
      <c r="J18" s="51">
        <v>2796</v>
      </c>
      <c r="K18" s="51">
        <v>1872</v>
      </c>
      <c r="L18" s="56">
        <f t="shared" si="2"/>
        <v>0.10085933966530981</v>
      </c>
      <c r="M18" s="56">
        <f t="shared" si="3"/>
        <v>0.63229308005427409</v>
      </c>
      <c r="N18" s="56">
        <f t="shared" si="4"/>
        <v>0.42333785617367709</v>
      </c>
      <c r="P18" s="9">
        <v>5114</v>
      </c>
    </row>
    <row r="19" spans="1:16">
      <c r="A19">
        <v>16</v>
      </c>
      <c r="B19" s="4" t="s">
        <v>12</v>
      </c>
      <c r="C19" s="24">
        <v>2003</v>
      </c>
      <c r="D19" s="24">
        <v>2306</v>
      </c>
      <c r="E19" s="24">
        <v>2347</v>
      </c>
      <c r="F19" s="9">
        <f t="shared" si="0"/>
        <v>4653</v>
      </c>
      <c r="G19" s="55">
        <f t="shared" si="1"/>
        <v>-9.0479260692026595E-2</v>
      </c>
      <c r="H19" s="54">
        <f t="shared" si="5"/>
        <v>2.3230154767848226</v>
      </c>
      <c r="I19" s="51">
        <v>636</v>
      </c>
      <c r="J19" s="51">
        <v>2936</v>
      </c>
      <c r="K19" s="51">
        <v>1502</v>
      </c>
      <c r="L19" s="56">
        <f t="shared" si="2"/>
        <v>0.13668600902643455</v>
      </c>
      <c r="M19" s="56">
        <f t="shared" si="3"/>
        <v>0.63099075865033316</v>
      </c>
      <c r="N19" s="56">
        <f t="shared" si="4"/>
        <v>0.32280249301525898</v>
      </c>
      <c r="P19" s="9">
        <v>5074</v>
      </c>
    </row>
    <row r="20" spans="1:16">
      <c r="A20">
        <v>17</v>
      </c>
      <c r="B20" s="4" t="s">
        <v>13</v>
      </c>
      <c r="C20" s="24">
        <v>2140</v>
      </c>
      <c r="D20" s="24">
        <v>2150</v>
      </c>
      <c r="E20" s="24">
        <v>2397</v>
      </c>
      <c r="F20" s="9">
        <f t="shared" si="0"/>
        <v>4547</v>
      </c>
      <c r="G20" s="55">
        <f t="shared" si="1"/>
        <v>-0.17462062898614472</v>
      </c>
      <c r="H20" s="54">
        <f t="shared" si="5"/>
        <v>2.1247663551401867</v>
      </c>
      <c r="I20" s="51">
        <v>442</v>
      </c>
      <c r="J20" s="51">
        <v>2830</v>
      </c>
      <c r="K20" s="51">
        <v>2069</v>
      </c>
      <c r="L20" s="56">
        <f t="shared" si="2"/>
        <v>9.7206949637123383E-2</v>
      </c>
      <c r="M20" s="56">
        <f t="shared" si="3"/>
        <v>0.6223883879480977</v>
      </c>
      <c r="N20" s="56">
        <f t="shared" si="4"/>
        <v>0.45502529140092368</v>
      </c>
      <c r="P20" s="9">
        <v>5341</v>
      </c>
    </row>
    <row r="21" spans="1:16">
      <c r="A21">
        <v>18</v>
      </c>
      <c r="B21" s="4" t="s">
        <v>14</v>
      </c>
      <c r="C21" s="24">
        <v>11141</v>
      </c>
      <c r="D21" s="24">
        <v>12820</v>
      </c>
      <c r="E21" s="24">
        <v>15300</v>
      </c>
      <c r="F21" s="9">
        <f t="shared" si="0"/>
        <v>28120</v>
      </c>
      <c r="G21" s="55">
        <f t="shared" si="1"/>
        <v>-1.2197724039829216E-2</v>
      </c>
      <c r="H21" s="54">
        <f t="shared" si="5"/>
        <v>2.5240104119917421</v>
      </c>
      <c r="I21" s="51">
        <v>3607</v>
      </c>
      <c r="J21" s="51">
        <v>16924</v>
      </c>
      <c r="K21" s="51">
        <v>7922</v>
      </c>
      <c r="L21" s="56">
        <f t="shared" si="2"/>
        <v>0.12827169274537695</v>
      </c>
      <c r="M21" s="56">
        <f t="shared" si="3"/>
        <v>0.60184921763869137</v>
      </c>
      <c r="N21" s="56">
        <f t="shared" si="4"/>
        <v>0.28172119487908964</v>
      </c>
      <c r="P21" s="9">
        <v>28463</v>
      </c>
    </row>
    <row r="22" spans="1:16">
      <c r="A22">
        <v>19</v>
      </c>
      <c r="B22" s="4" t="s">
        <v>15</v>
      </c>
      <c r="C22" s="24">
        <v>1660</v>
      </c>
      <c r="D22" s="24">
        <v>2053</v>
      </c>
      <c r="E22" s="24">
        <v>2173</v>
      </c>
      <c r="F22" s="9">
        <f t="shared" si="0"/>
        <v>4226</v>
      </c>
      <c r="G22" s="55">
        <f t="shared" si="1"/>
        <v>-0.12801703738760062</v>
      </c>
      <c r="H22" s="54">
        <f t="shared" si="5"/>
        <v>2.5457831325301203</v>
      </c>
      <c r="I22" s="51">
        <v>536</v>
      </c>
      <c r="J22" s="51">
        <v>2911</v>
      </c>
      <c r="K22" s="51">
        <v>1320</v>
      </c>
      <c r="L22" s="56">
        <f t="shared" si="2"/>
        <v>0.12683388547089447</v>
      </c>
      <c r="M22" s="56">
        <f t="shared" si="3"/>
        <v>0.6888310459062944</v>
      </c>
      <c r="N22" s="56">
        <f t="shared" si="4"/>
        <v>0.31235210601041175</v>
      </c>
      <c r="P22" s="9">
        <v>4767</v>
      </c>
    </row>
    <row r="23" spans="1:16">
      <c r="A23">
        <v>20</v>
      </c>
      <c r="B23" s="4" t="s">
        <v>212</v>
      </c>
      <c r="C23" s="20">
        <v>6628</v>
      </c>
      <c r="D23" s="20">
        <v>7324</v>
      </c>
      <c r="E23" s="20">
        <v>8622</v>
      </c>
      <c r="F23" s="9">
        <f t="shared" si="0"/>
        <v>15946</v>
      </c>
      <c r="G23" s="55">
        <f t="shared" si="1"/>
        <v>-0.11996738994105094</v>
      </c>
      <c r="H23" s="54">
        <f t="shared" si="5"/>
        <v>2.4058539529269765</v>
      </c>
      <c r="I23" s="51">
        <v>1600</v>
      </c>
      <c r="J23" s="51">
        <v>7713</v>
      </c>
      <c r="K23" s="51">
        <v>4003</v>
      </c>
      <c r="L23" s="56">
        <f t="shared" si="2"/>
        <v>0.1003386429198545</v>
      </c>
      <c r="M23" s="56">
        <f t="shared" si="3"/>
        <v>0.48369497052552363</v>
      </c>
      <c r="N23" s="56">
        <f t="shared" si="4"/>
        <v>0.25103474225511102</v>
      </c>
      <c r="P23" s="20">
        <v>17859</v>
      </c>
    </row>
    <row r="24" spans="1:16">
      <c r="A24">
        <v>21</v>
      </c>
      <c r="B24" s="4" t="s">
        <v>213</v>
      </c>
      <c r="C24" s="24">
        <v>7523</v>
      </c>
      <c r="D24" s="24">
        <v>8401</v>
      </c>
      <c r="E24" s="24">
        <v>8851</v>
      </c>
      <c r="F24" s="9">
        <f t="shared" si="0"/>
        <v>17252</v>
      </c>
      <c r="G24" s="55">
        <f t="shared" si="1"/>
        <v>-9.52932993276141E-2</v>
      </c>
      <c r="H24" s="54">
        <f t="shared" si="5"/>
        <v>2.2932340821480794</v>
      </c>
      <c r="I24" s="51">
        <v>2108</v>
      </c>
      <c r="J24" s="51">
        <v>9987</v>
      </c>
      <c r="K24" s="51">
        <v>3902</v>
      </c>
      <c r="L24" s="56">
        <f t="shared" si="2"/>
        <v>0.12218873174124739</v>
      </c>
      <c r="M24" s="56">
        <f t="shared" si="3"/>
        <v>0.57888940412705769</v>
      </c>
      <c r="N24" s="56">
        <f t="shared" si="4"/>
        <v>0.22617667516809645</v>
      </c>
      <c r="P24" s="9">
        <v>18896</v>
      </c>
    </row>
    <row r="25" spans="1:16">
      <c r="A25">
        <v>22</v>
      </c>
      <c r="B25" s="4" t="s">
        <v>16</v>
      </c>
      <c r="C25" s="24">
        <v>2685</v>
      </c>
      <c r="D25" s="24">
        <v>2869</v>
      </c>
      <c r="E25" s="24">
        <v>3057</v>
      </c>
      <c r="F25" s="9">
        <f t="shared" si="0"/>
        <v>5926</v>
      </c>
      <c r="G25" s="55">
        <f t="shared" si="1"/>
        <v>-7.7624029699628672E-2</v>
      </c>
      <c r="H25" s="54">
        <f t="shared" si="5"/>
        <v>2.2070763500931099</v>
      </c>
      <c r="I25" s="51">
        <v>582</v>
      </c>
      <c r="J25" s="51">
        <v>3572</v>
      </c>
      <c r="K25" s="51">
        <v>2232</v>
      </c>
      <c r="L25" s="56">
        <f t="shared" si="2"/>
        <v>9.8211272359095506E-2</v>
      </c>
      <c r="M25" s="56">
        <f t="shared" si="3"/>
        <v>0.60276746540668247</v>
      </c>
      <c r="N25" s="56">
        <f t="shared" si="4"/>
        <v>0.37664529193385082</v>
      </c>
      <c r="P25" s="9">
        <v>6386</v>
      </c>
    </row>
    <row r="26" spans="1:16">
      <c r="A26">
        <v>23</v>
      </c>
      <c r="B26" s="4" t="s">
        <v>17</v>
      </c>
      <c r="C26" s="24">
        <v>3752</v>
      </c>
      <c r="D26" s="24">
        <v>3910</v>
      </c>
      <c r="E26" s="24">
        <v>4338</v>
      </c>
      <c r="F26" s="9">
        <f t="shared" si="0"/>
        <v>8248</v>
      </c>
      <c r="G26" s="55">
        <f t="shared" si="1"/>
        <v>-9.1658583899127066E-2</v>
      </c>
      <c r="H26" s="54">
        <f t="shared" si="5"/>
        <v>2.1982942430703623</v>
      </c>
      <c r="I26" s="51">
        <v>1041</v>
      </c>
      <c r="J26" s="51">
        <v>5221</v>
      </c>
      <c r="K26" s="51">
        <v>2742</v>
      </c>
      <c r="L26" s="56">
        <f t="shared" si="2"/>
        <v>0.12621241513094084</v>
      </c>
      <c r="M26" s="56">
        <f t="shared" si="3"/>
        <v>0.6330019398642095</v>
      </c>
      <c r="N26" s="56">
        <f t="shared" si="4"/>
        <v>0.33244422890397674</v>
      </c>
      <c r="P26" s="9">
        <v>9004</v>
      </c>
    </row>
    <row r="27" spans="1:16">
      <c r="A27">
        <v>24</v>
      </c>
      <c r="B27" s="4" t="s">
        <v>18</v>
      </c>
      <c r="C27" s="24">
        <v>2173</v>
      </c>
      <c r="D27" s="24">
        <v>2193</v>
      </c>
      <c r="E27" s="24">
        <v>2683</v>
      </c>
      <c r="F27" s="9">
        <f t="shared" si="0"/>
        <v>4876</v>
      </c>
      <c r="G27" s="55">
        <f t="shared" si="1"/>
        <v>-0.1132075471698113</v>
      </c>
      <c r="H27" s="54">
        <f t="shared" si="5"/>
        <v>2.2439024390243905</v>
      </c>
      <c r="I27" s="51">
        <v>625</v>
      </c>
      <c r="J27" s="51">
        <v>2962</v>
      </c>
      <c r="K27" s="51">
        <v>1841</v>
      </c>
      <c r="L27" s="56">
        <f t="shared" si="2"/>
        <v>0.12817883511074651</v>
      </c>
      <c r="M27" s="56">
        <f t="shared" si="3"/>
        <v>0.60746513535684987</v>
      </c>
      <c r="N27" s="56">
        <f t="shared" si="4"/>
        <v>0.37756357670221491</v>
      </c>
      <c r="P27" s="9">
        <v>5428</v>
      </c>
    </row>
    <row r="28" spans="1:16">
      <c r="A28">
        <v>25</v>
      </c>
      <c r="B28" s="4" t="s">
        <v>19</v>
      </c>
      <c r="C28" s="24">
        <v>1765</v>
      </c>
      <c r="D28" s="24">
        <v>1918</v>
      </c>
      <c r="E28" s="24">
        <v>2131</v>
      </c>
      <c r="F28" s="9">
        <f t="shared" si="0"/>
        <v>4049</v>
      </c>
      <c r="G28" s="55">
        <f t="shared" si="1"/>
        <v>-8.8910842183255165E-2</v>
      </c>
      <c r="H28" s="54">
        <f t="shared" si="5"/>
        <v>2.2940509915014164</v>
      </c>
      <c r="I28" s="51">
        <v>484</v>
      </c>
      <c r="J28" s="51">
        <v>2393</v>
      </c>
      <c r="K28" s="51">
        <v>1532</v>
      </c>
      <c r="L28" s="56">
        <f t="shared" si="2"/>
        <v>0.11953568782415411</v>
      </c>
      <c r="M28" s="56">
        <f t="shared" si="3"/>
        <v>0.5910101259570264</v>
      </c>
      <c r="N28" s="56">
        <f t="shared" si="4"/>
        <v>0.37836502840207459</v>
      </c>
      <c r="P28" s="9">
        <v>4409</v>
      </c>
    </row>
    <row r="29" spans="1:16">
      <c r="A29">
        <v>26</v>
      </c>
      <c r="B29" s="4" t="s">
        <v>20</v>
      </c>
      <c r="C29" s="24">
        <v>1729</v>
      </c>
      <c r="D29" s="24">
        <v>1791</v>
      </c>
      <c r="E29" s="24">
        <v>2115</v>
      </c>
      <c r="F29" s="9">
        <f t="shared" si="0"/>
        <v>3906</v>
      </c>
      <c r="G29" s="55">
        <f t="shared" si="1"/>
        <v>-0.12852022529441887</v>
      </c>
      <c r="H29" s="54">
        <f t="shared" si="5"/>
        <v>2.2591093117408905</v>
      </c>
      <c r="I29" s="51">
        <v>495</v>
      </c>
      <c r="J29" s="51">
        <v>2397</v>
      </c>
      <c r="K29" s="51">
        <v>1516</v>
      </c>
      <c r="L29" s="56">
        <f t="shared" si="2"/>
        <v>0.12672811059907835</v>
      </c>
      <c r="M29" s="56">
        <f t="shared" si="3"/>
        <v>0.61367127496159757</v>
      </c>
      <c r="N29" s="56">
        <f t="shared" si="4"/>
        <v>0.38812083973374295</v>
      </c>
      <c r="P29" s="9">
        <v>4408</v>
      </c>
    </row>
    <row r="30" spans="1:16">
      <c r="A30">
        <v>27</v>
      </c>
      <c r="B30" s="30" t="s">
        <v>176</v>
      </c>
      <c r="C30" s="24">
        <v>1270</v>
      </c>
      <c r="D30" s="24">
        <v>1372</v>
      </c>
      <c r="E30" s="24">
        <v>1318</v>
      </c>
      <c r="F30" s="9">
        <f t="shared" si="0"/>
        <v>2690</v>
      </c>
      <c r="G30" s="55">
        <f t="shared" si="1"/>
        <v>-0.12750929368029751</v>
      </c>
      <c r="H30" s="54">
        <f t="shared" si="5"/>
        <v>2.1181102362204722</v>
      </c>
      <c r="I30" s="51">
        <v>317</v>
      </c>
      <c r="J30" s="51">
        <v>1723</v>
      </c>
      <c r="K30" s="51">
        <v>993</v>
      </c>
      <c r="L30" s="56">
        <f t="shared" si="2"/>
        <v>0.11784386617100372</v>
      </c>
      <c r="M30" s="56">
        <f t="shared" si="3"/>
        <v>0.64052044609665426</v>
      </c>
      <c r="N30" s="56">
        <f t="shared" si="4"/>
        <v>0.36914498141263941</v>
      </c>
      <c r="P30" s="9">
        <v>3033</v>
      </c>
    </row>
    <row r="31" spans="1:16">
      <c r="A31">
        <v>28</v>
      </c>
      <c r="B31" s="30" t="s">
        <v>177</v>
      </c>
      <c r="C31" s="24">
        <v>2280</v>
      </c>
      <c r="D31" s="24">
        <v>2680</v>
      </c>
      <c r="E31" s="24">
        <v>2948</v>
      </c>
      <c r="F31" s="9">
        <f t="shared" si="0"/>
        <v>5628</v>
      </c>
      <c r="G31" s="55">
        <f t="shared" si="1"/>
        <v>-9.914712153518114E-2</v>
      </c>
      <c r="H31" s="54">
        <f t="shared" si="5"/>
        <v>2.4684210526315788</v>
      </c>
      <c r="I31" s="51">
        <v>659</v>
      </c>
      <c r="J31" s="51">
        <v>3480</v>
      </c>
      <c r="K31" s="51">
        <v>2047</v>
      </c>
      <c r="L31" s="56">
        <f t="shared" si="2"/>
        <v>0.11709310589907605</v>
      </c>
      <c r="M31" s="56">
        <f t="shared" si="3"/>
        <v>0.61833688699360345</v>
      </c>
      <c r="N31" s="56">
        <f t="shared" si="4"/>
        <v>0.36371712864250177</v>
      </c>
      <c r="P31" s="9">
        <v>6186</v>
      </c>
    </row>
    <row r="32" spans="1:16">
      <c r="A32">
        <v>29</v>
      </c>
      <c r="B32" s="30" t="s">
        <v>214</v>
      </c>
      <c r="C32" s="24">
        <v>3862</v>
      </c>
      <c r="D32" s="24">
        <v>3952</v>
      </c>
      <c r="E32" s="24">
        <v>4521</v>
      </c>
      <c r="F32" s="9">
        <f>SUM(D32:E32)</f>
        <v>8473</v>
      </c>
      <c r="G32" s="55">
        <f>((1-(P32/F32))*100)/100</f>
        <v>-0.13183052047680865</v>
      </c>
      <c r="H32" s="54">
        <f>F32/C32</f>
        <v>2.1939409632314861</v>
      </c>
      <c r="I32" s="51">
        <v>579</v>
      </c>
      <c r="J32" s="51">
        <v>2944</v>
      </c>
      <c r="K32" s="51">
        <v>1876</v>
      </c>
      <c r="L32" s="56">
        <f t="shared" si="2"/>
        <v>6.8334710256107642E-2</v>
      </c>
      <c r="M32" s="56">
        <f t="shared" si="3"/>
        <v>0.34745662693260948</v>
      </c>
      <c r="N32" s="56">
        <f t="shared" si="4"/>
        <v>0.22140918210787205</v>
      </c>
      <c r="P32" s="9">
        <v>9590</v>
      </c>
    </row>
    <row r="33" spans="1:16">
      <c r="A33">
        <v>30</v>
      </c>
      <c r="B33" s="4" t="s">
        <v>21</v>
      </c>
      <c r="C33" s="20">
        <v>55466</v>
      </c>
      <c r="D33" s="20">
        <v>54985</v>
      </c>
      <c r="E33" s="20">
        <v>66939</v>
      </c>
      <c r="F33" s="9">
        <f t="shared" si="0"/>
        <v>121924</v>
      </c>
      <c r="G33" s="55">
        <f t="shared" si="1"/>
        <v>-8.2051113808601972E-2</v>
      </c>
      <c r="H33" s="54">
        <f t="shared" si="5"/>
        <v>2.1981754588396494</v>
      </c>
      <c r="I33" s="51">
        <v>13105</v>
      </c>
      <c r="J33" s="51">
        <v>77215</v>
      </c>
      <c r="K33" s="51">
        <v>41607</v>
      </c>
      <c r="L33" s="56">
        <f t="shared" si="2"/>
        <v>0.10748499064991306</v>
      </c>
      <c r="M33" s="56">
        <f t="shared" si="3"/>
        <v>0.63330435353170833</v>
      </c>
      <c r="N33" s="56">
        <f t="shared" si="4"/>
        <v>0.34125356779633215</v>
      </c>
      <c r="P33" s="25">
        <v>131928</v>
      </c>
    </row>
    <row r="34" spans="1:16">
      <c r="A34">
        <v>31</v>
      </c>
      <c r="B34" s="4" t="s">
        <v>22</v>
      </c>
      <c r="C34" s="34">
        <v>661</v>
      </c>
      <c r="D34" s="34">
        <v>734</v>
      </c>
      <c r="E34" s="9">
        <v>765</v>
      </c>
      <c r="F34" s="9">
        <f t="shared" si="0"/>
        <v>1499</v>
      </c>
      <c r="G34" s="55">
        <f t="shared" si="1"/>
        <v>-0.18812541694462978</v>
      </c>
      <c r="H34" s="54">
        <f t="shared" si="5"/>
        <v>2.2677760968229954</v>
      </c>
      <c r="I34" s="51">
        <v>179</v>
      </c>
      <c r="J34" s="51">
        <v>926</v>
      </c>
      <c r="K34" s="51">
        <v>676</v>
      </c>
      <c r="L34" s="56">
        <f t="shared" si="2"/>
        <v>0.11941294196130754</v>
      </c>
      <c r="M34" s="56">
        <f t="shared" si="3"/>
        <v>0.61774516344229491</v>
      </c>
      <c r="N34" s="56">
        <f t="shared" si="4"/>
        <v>0.45096731154102737</v>
      </c>
      <c r="P34" s="27">
        <v>1781</v>
      </c>
    </row>
    <row r="35" spans="1:16">
      <c r="A35">
        <v>32</v>
      </c>
      <c r="B35" s="4" t="s">
        <v>23</v>
      </c>
      <c r="C35" s="24">
        <v>1420</v>
      </c>
      <c r="D35" s="24">
        <v>1528</v>
      </c>
      <c r="E35" s="24">
        <v>1609</v>
      </c>
      <c r="F35" s="9">
        <f t="shared" si="0"/>
        <v>3137</v>
      </c>
      <c r="G35" s="55">
        <f t="shared" si="1"/>
        <v>-9.7545425565827237E-2</v>
      </c>
      <c r="H35" s="54">
        <f t="shared" si="5"/>
        <v>2.2091549295774646</v>
      </c>
      <c r="I35" s="51">
        <v>336</v>
      </c>
      <c r="J35" s="51">
        <v>1892</v>
      </c>
      <c r="K35" s="51">
        <v>1215</v>
      </c>
      <c r="L35" s="56">
        <f t="shared" si="2"/>
        <v>0.1071087025820848</v>
      </c>
      <c r="M35" s="56">
        <f t="shared" si="3"/>
        <v>0.60312400382531084</v>
      </c>
      <c r="N35" s="56">
        <f t="shared" si="4"/>
        <v>0.38731271915843163</v>
      </c>
      <c r="P35" s="9">
        <v>3443</v>
      </c>
    </row>
    <row r="36" spans="1:16">
      <c r="A36">
        <v>33</v>
      </c>
      <c r="B36" s="4" t="s">
        <v>24</v>
      </c>
      <c r="C36" s="24">
        <v>1336</v>
      </c>
      <c r="D36" s="24">
        <v>1415</v>
      </c>
      <c r="E36" s="24">
        <v>1667</v>
      </c>
      <c r="F36" s="9">
        <f t="shared" si="0"/>
        <v>3082</v>
      </c>
      <c r="G36" s="55">
        <f t="shared" si="1"/>
        <v>-5.4510058403633987E-2</v>
      </c>
      <c r="H36" s="54">
        <f t="shared" si="5"/>
        <v>2.30688622754491</v>
      </c>
      <c r="I36" s="51">
        <v>398</v>
      </c>
      <c r="J36" s="51">
        <v>1699</v>
      </c>
      <c r="K36" s="51">
        <v>1153</v>
      </c>
      <c r="L36" s="56">
        <f t="shared" si="2"/>
        <v>0.1291369240752758</v>
      </c>
      <c r="M36" s="56">
        <f t="shared" si="3"/>
        <v>0.55126541207008439</v>
      </c>
      <c r="N36" s="56">
        <f t="shared" si="4"/>
        <v>0.37410772225827382</v>
      </c>
      <c r="P36" s="9">
        <v>3250</v>
      </c>
    </row>
    <row r="37" spans="1:16">
      <c r="A37">
        <v>34</v>
      </c>
      <c r="B37" s="4" t="s">
        <v>25</v>
      </c>
      <c r="C37" s="51">
        <v>2086</v>
      </c>
      <c r="D37" s="51">
        <v>2322</v>
      </c>
      <c r="E37" s="51">
        <v>2521</v>
      </c>
      <c r="F37" s="9">
        <f t="shared" si="0"/>
        <v>4843</v>
      </c>
      <c r="G37" s="55">
        <f t="shared" si="1"/>
        <v>-9.2711129465207431E-2</v>
      </c>
      <c r="H37" s="54">
        <f t="shared" si="5"/>
        <v>2.3216682646212847</v>
      </c>
      <c r="I37" s="51">
        <v>641</v>
      </c>
      <c r="J37" s="51">
        <v>2905</v>
      </c>
      <c r="K37" s="51">
        <v>1746</v>
      </c>
      <c r="L37" s="56">
        <f t="shared" si="2"/>
        <v>0.13235597769977286</v>
      </c>
      <c r="M37" s="56">
        <f t="shared" si="3"/>
        <v>0.59983481313235598</v>
      </c>
      <c r="N37" s="56">
        <f t="shared" si="4"/>
        <v>0.3605203386330787</v>
      </c>
      <c r="P37" s="35">
        <v>5292</v>
      </c>
    </row>
    <row r="38" spans="1:16">
      <c r="A38">
        <v>35</v>
      </c>
      <c r="B38" s="4" t="s">
        <v>26</v>
      </c>
      <c r="C38" s="51">
        <v>2274</v>
      </c>
      <c r="D38" s="51">
        <v>2512</v>
      </c>
      <c r="E38" s="51">
        <v>2446</v>
      </c>
      <c r="F38" s="9">
        <f t="shared" si="0"/>
        <v>4958</v>
      </c>
      <c r="G38" s="55">
        <f t="shared" si="1"/>
        <v>2.7228721258572008E-2</v>
      </c>
      <c r="H38" s="54">
        <f t="shared" si="5"/>
        <v>2.1802990325417766</v>
      </c>
      <c r="I38" s="51">
        <v>589</v>
      </c>
      <c r="J38" s="51">
        <v>3027</v>
      </c>
      <c r="K38" s="51">
        <v>1207</v>
      </c>
      <c r="L38" s="56">
        <f t="shared" si="2"/>
        <v>0.11879790237999194</v>
      </c>
      <c r="M38" s="56">
        <f t="shared" si="3"/>
        <v>0.61052843888664787</v>
      </c>
      <c r="N38" s="56">
        <f t="shared" si="4"/>
        <v>0.24344493747478821</v>
      </c>
      <c r="P38" s="35">
        <v>4823</v>
      </c>
    </row>
    <row r="39" spans="1:16">
      <c r="A39">
        <v>36</v>
      </c>
      <c r="B39" s="4" t="s">
        <v>27</v>
      </c>
      <c r="C39" s="34">
        <v>855</v>
      </c>
      <c r="D39" s="34">
        <v>1037</v>
      </c>
      <c r="E39" s="9">
        <v>1066</v>
      </c>
      <c r="F39" s="9">
        <f t="shared" si="0"/>
        <v>2103</v>
      </c>
      <c r="G39" s="55">
        <f t="shared" si="1"/>
        <v>-4.0893961008083624E-2</v>
      </c>
      <c r="H39" s="54">
        <f t="shared" si="5"/>
        <v>2.4596491228070176</v>
      </c>
      <c r="I39" s="51">
        <v>235</v>
      </c>
      <c r="J39" s="51">
        <v>1288</v>
      </c>
      <c r="K39" s="51">
        <v>666</v>
      </c>
      <c r="L39" s="56">
        <f t="shared" si="2"/>
        <v>0.11174512601046124</v>
      </c>
      <c r="M39" s="56">
        <f t="shared" si="3"/>
        <v>0.61245839277223013</v>
      </c>
      <c r="N39" s="56">
        <f t="shared" si="4"/>
        <v>0.31669044222539228</v>
      </c>
      <c r="P39" s="11">
        <v>2189</v>
      </c>
    </row>
    <row r="40" spans="1:16">
      <c r="A40">
        <v>37</v>
      </c>
      <c r="B40" s="4" t="s">
        <v>28</v>
      </c>
      <c r="C40" s="51">
        <v>915</v>
      </c>
      <c r="D40" s="51">
        <v>951</v>
      </c>
      <c r="E40" s="51">
        <v>956</v>
      </c>
      <c r="F40" s="9">
        <f t="shared" si="0"/>
        <v>1907</v>
      </c>
      <c r="G40" s="55">
        <f t="shared" si="1"/>
        <v>-6.6596748820136442E-2</v>
      </c>
      <c r="H40" s="54">
        <f t="shared" si="5"/>
        <v>2.084153005464481</v>
      </c>
      <c r="I40" s="51">
        <v>261</v>
      </c>
      <c r="J40" s="51">
        <v>1252</v>
      </c>
      <c r="K40" s="51">
        <v>502</v>
      </c>
      <c r="L40" s="56">
        <f t="shared" si="2"/>
        <v>0.13686418458311483</v>
      </c>
      <c r="M40" s="56">
        <f t="shared" si="3"/>
        <v>0.65652857891976923</v>
      </c>
      <c r="N40" s="56">
        <f t="shared" si="4"/>
        <v>0.26324069218668067</v>
      </c>
      <c r="P40" s="35">
        <v>2034</v>
      </c>
    </row>
    <row r="41" spans="1:16">
      <c r="A41">
        <v>38</v>
      </c>
      <c r="B41" s="4" t="s">
        <v>29</v>
      </c>
      <c r="C41" s="51">
        <v>1123</v>
      </c>
      <c r="D41" s="51">
        <v>1171</v>
      </c>
      <c r="E41" s="51">
        <v>1123</v>
      </c>
      <c r="F41" s="9">
        <f t="shared" si="0"/>
        <v>2294</v>
      </c>
      <c r="G41" s="55">
        <f t="shared" si="1"/>
        <v>-8.544027898866613E-2</v>
      </c>
      <c r="H41" s="54">
        <f t="shared" si="5"/>
        <v>2.0427426536064113</v>
      </c>
      <c r="I41" s="51">
        <v>230</v>
      </c>
      <c r="J41" s="51">
        <v>1452</v>
      </c>
      <c r="K41" s="51">
        <v>808</v>
      </c>
      <c r="L41" s="56">
        <f t="shared" si="2"/>
        <v>0.1002615518744551</v>
      </c>
      <c r="M41" s="56">
        <f t="shared" si="3"/>
        <v>0.63295553618134259</v>
      </c>
      <c r="N41" s="56">
        <f t="shared" si="4"/>
        <v>0.35222319093286836</v>
      </c>
      <c r="P41" s="35">
        <v>2490</v>
      </c>
    </row>
    <row r="42" spans="1:16">
      <c r="A42">
        <v>39</v>
      </c>
      <c r="B42" s="4" t="s">
        <v>30</v>
      </c>
      <c r="C42" s="51">
        <v>1281</v>
      </c>
      <c r="D42" s="51">
        <v>1553</v>
      </c>
      <c r="E42" s="51">
        <v>1634</v>
      </c>
      <c r="F42" s="9">
        <f t="shared" si="0"/>
        <v>3187</v>
      </c>
      <c r="G42" s="55">
        <f t="shared" si="1"/>
        <v>-0.19579541888923746</v>
      </c>
      <c r="H42" s="54">
        <f t="shared" si="5"/>
        <v>2.4879000780640124</v>
      </c>
      <c r="I42" s="51">
        <v>441</v>
      </c>
      <c r="J42" s="51">
        <v>2267</v>
      </c>
      <c r="K42" s="51">
        <v>1100</v>
      </c>
      <c r="L42" s="56">
        <f t="shared" si="2"/>
        <v>0.13837464700345153</v>
      </c>
      <c r="M42" s="56">
        <f t="shared" si="3"/>
        <v>0.711327267022278</v>
      </c>
      <c r="N42" s="56">
        <f t="shared" si="4"/>
        <v>0.34515218073423282</v>
      </c>
      <c r="P42" s="35">
        <v>3811</v>
      </c>
    </row>
    <row r="43" spans="1:16">
      <c r="A43">
        <v>40</v>
      </c>
      <c r="B43" s="4" t="s">
        <v>31</v>
      </c>
      <c r="C43" s="20">
        <v>6974</v>
      </c>
      <c r="D43" s="20">
        <v>7538</v>
      </c>
      <c r="E43" s="20">
        <v>7480</v>
      </c>
      <c r="F43" s="9">
        <f t="shared" si="0"/>
        <v>15018</v>
      </c>
      <c r="G43" s="55">
        <f t="shared" si="1"/>
        <v>-3.6622719403382575E-2</v>
      </c>
      <c r="H43" s="54">
        <f t="shared" si="5"/>
        <v>2.1534270146257528</v>
      </c>
      <c r="I43" s="51">
        <v>2181</v>
      </c>
      <c r="J43" s="51">
        <v>10045</v>
      </c>
      <c r="K43" s="51">
        <v>3342</v>
      </c>
      <c r="L43" s="56">
        <f t="shared" si="2"/>
        <v>0.14522572912504994</v>
      </c>
      <c r="M43" s="56">
        <f t="shared" si="3"/>
        <v>0.66886402983086968</v>
      </c>
      <c r="N43" s="56">
        <f t="shared" si="4"/>
        <v>0.22253296044746304</v>
      </c>
      <c r="P43" s="25">
        <v>15568</v>
      </c>
    </row>
    <row r="44" spans="1:16">
      <c r="A44">
        <v>41</v>
      </c>
      <c r="B44" s="4" t="s">
        <v>32</v>
      </c>
      <c r="C44" s="24">
        <v>2854</v>
      </c>
      <c r="D44" s="24">
        <v>3243</v>
      </c>
      <c r="E44" s="24">
        <v>2981</v>
      </c>
      <c r="F44" s="9">
        <f t="shared" si="0"/>
        <v>6224</v>
      </c>
      <c r="G44" s="55">
        <f t="shared" si="1"/>
        <v>-3.2776349614395794E-2</v>
      </c>
      <c r="H44" s="54">
        <f t="shared" si="5"/>
        <v>2.1807988787666432</v>
      </c>
      <c r="I44" s="51">
        <v>835</v>
      </c>
      <c r="J44" s="51">
        <v>3814</v>
      </c>
      <c r="K44" s="51">
        <v>1779</v>
      </c>
      <c r="L44" s="56">
        <f t="shared" si="2"/>
        <v>0.13415809768637532</v>
      </c>
      <c r="M44" s="56">
        <f t="shared" si="3"/>
        <v>0.61278920308483287</v>
      </c>
      <c r="N44" s="56">
        <f t="shared" si="4"/>
        <v>0.28582904884318766</v>
      </c>
      <c r="P44" s="9">
        <v>6428</v>
      </c>
    </row>
    <row r="45" spans="1:16">
      <c r="A45">
        <v>42</v>
      </c>
      <c r="B45" s="4" t="s">
        <v>33</v>
      </c>
      <c r="C45" s="20">
        <v>6228</v>
      </c>
      <c r="D45" s="20">
        <v>6174</v>
      </c>
      <c r="E45" s="20">
        <v>6868</v>
      </c>
      <c r="F45" s="9">
        <f t="shared" si="0"/>
        <v>13042</v>
      </c>
      <c r="G45" s="55">
        <f t="shared" si="1"/>
        <v>-0.10803557736543468</v>
      </c>
      <c r="H45" s="54">
        <f t="shared" si="5"/>
        <v>2.0940912010276174</v>
      </c>
      <c r="I45" s="51">
        <v>1667</v>
      </c>
      <c r="J45" s="51">
        <v>8396</v>
      </c>
      <c r="K45" s="51">
        <v>4384</v>
      </c>
      <c r="L45" s="56">
        <f t="shared" si="2"/>
        <v>0.12781781935285999</v>
      </c>
      <c r="M45" s="56">
        <f t="shared" si="3"/>
        <v>0.64376629351326486</v>
      </c>
      <c r="N45" s="56">
        <f t="shared" si="4"/>
        <v>0.33614476307314828</v>
      </c>
      <c r="P45" s="25">
        <v>14451</v>
      </c>
    </row>
    <row r="46" spans="1:16">
      <c r="A46">
        <v>43</v>
      </c>
      <c r="B46" s="4" t="s">
        <v>34</v>
      </c>
      <c r="C46" s="34">
        <v>886</v>
      </c>
      <c r="D46" s="34">
        <v>888</v>
      </c>
      <c r="E46" s="9">
        <v>883</v>
      </c>
      <c r="F46" s="9">
        <f t="shared" si="0"/>
        <v>1771</v>
      </c>
      <c r="G46" s="55">
        <f t="shared" si="1"/>
        <v>-6.3241106719367668E-2</v>
      </c>
      <c r="H46" s="54">
        <f t="shared" si="5"/>
        <v>1.9988713318284423</v>
      </c>
      <c r="I46" s="51">
        <v>256</v>
      </c>
      <c r="J46" s="51">
        <v>1016</v>
      </c>
      <c r="K46" s="51">
        <v>611</v>
      </c>
      <c r="L46" s="56">
        <f t="shared" si="2"/>
        <v>0.14455110107284019</v>
      </c>
      <c r="M46" s="56">
        <f t="shared" si="3"/>
        <v>0.57368718238283456</v>
      </c>
      <c r="N46" s="56">
        <f t="shared" si="4"/>
        <v>0.3450028232636928</v>
      </c>
      <c r="P46" s="11">
        <v>1883</v>
      </c>
    </row>
    <row r="47" spans="1:16">
      <c r="A47">
        <v>44</v>
      </c>
      <c r="B47" s="4" t="s">
        <v>35</v>
      </c>
      <c r="C47" s="34">
        <v>434</v>
      </c>
      <c r="D47" s="34">
        <v>462</v>
      </c>
      <c r="E47" s="9">
        <v>542</v>
      </c>
      <c r="F47" s="9">
        <f t="shared" si="0"/>
        <v>1004</v>
      </c>
      <c r="G47" s="55">
        <f t="shared" si="1"/>
        <v>-0.11752988047808755</v>
      </c>
      <c r="H47" s="54">
        <f t="shared" si="5"/>
        <v>2.3133640552995391</v>
      </c>
      <c r="I47" s="51">
        <v>100</v>
      </c>
      <c r="J47" s="51">
        <v>538</v>
      </c>
      <c r="K47" s="51">
        <v>484</v>
      </c>
      <c r="L47" s="56">
        <f t="shared" si="2"/>
        <v>9.9601593625498003E-2</v>
      </c>
      <c r="M47" s="56">
        <f t="shared" si="3"/>
        <v>0.53585657370517925</v>
      </c>
      <c r="N47" s="56">
        <f t="shared" si="4"/>
        <v>0.48207171314741037</v>
      </c>
      <c r="P47" s="11">
        <v>1122</v>
      </c>
    </row>
    <row r="48" spans="1:16">
      <c r="A48">
        <v>45</v>
      </c>
      <c r="B48" s="4" t="s">
        <v>36</v>
      </c>
      <c r="C48" s="24">
        <v>994</v>
      </c>
      <c r="D48" s="24">
        <v>1004</v>
      </c>
      <c r="E48" s="24">
        <v>1111</v>
      </c>
      <c r="F48" s="9">
        <f t="shared" si="0"/>
        <v>2115</v>
      </c>
      <c r="G48" s="55">
        <f t="shared" si="1"/>
        <v>-0.18959810874704489</v>
      </c>
      <c r="H48" s="54">
        <f t="shared" si="5"/>
        <v>2.1277665995975856</v>
      </c>
      <c r="I48" s="51">
        <v>218</v>
      </c>
      <c r="J48" s="51">
        <v>1285</v>
      </c>
      <c r="K48" s="51">
        <v>1013</v>
      </c>
      <c r="L48" s="56">
        <f t="shared" si="2"/>
        <v>0.10307328605200945</v>
      </c>
      <c r="M48" s="56">
        <f t="shared" si="3"/>
        <v>0.60756501182033096</v>
      </c>
      <c r="N48" s="56">
        <f t="shared" si="4"/>
        <v>0.47895981087470452</v>
      </c>
      <c r="P48" s="9">
        <v>2516</v>
      </c>
    </row>
    <row r="49" spans="1:16">
      <c r="A49">
        <v>46</v>
      </c>
      <c r="B49" s="4" t="s">
        <v>37</v>
      </c>
      <c r="C49" s="24">
        <v>1446</v>
      </c>
      <c r="D49" s="24">
        <v>1518</v>
      </c>
      <c r="E49" s="24">
        <v>1670</v>
      </c>
      <c r="F49" s="9">
        <f t="shared" si="0"/>
        <v>3188</v>
      </c>
      <c r="G49" s="55">
        <f t="shared" si="1"/>
        <v>-0.13268506900878285</v>
      </c>
      <c r="H49" s="54">
        <f t="shared" si="5"/>
        <v>2.2047026279391426</v>
      </c>
      <c r="I49" s="51">
        <v>279</v>
      </c>
      <c r="J49" s="51">
        <v>2002</v>
      </c>
      <c r="K49" s="51">
        <v>1330</v>
      </c>
      <c r="L49" s="56">
        <f t="shared" si="2"/>
        <v>8.7515683814303635E-2</v>
      </c>
      <c r="M49" s="56">
        <f t="shared" si="3"/>
        <v>0.62797992471769137</v>
      </c>
      <c r="N49" s="56">
        <f t="shared" si="4"/>
        <v>0.41718946047678795</v>
      </c>
      <c r="P49" s="9">
        <v>3611</v>
      </c>
    </row>
    <row r="50" spans="1:16">
      <c r="A50">
        <v>47</v>
      </c>
      <c r="B50" s="4" t="s">
        <v>38</v>
      </c>
      <c r="C50" s="24">
        <v>1480</v>
      </c>
      <c r="D50" s="24">
        <v>1625</v>
      </c>
      <c r="E50" s="24">
        <v>1873</v>
      </c>
      <c r="F50" s="9">
        <f t="shared" si="0"/>
        <v>3498</v>
      </c>
      <c r="G50" s="55">
        <f t="shared" si="1"/>
        <v>-8.633504859919959E-2</v>
      </c>
      <c r="H50" s="54">
        <f t="shared" si="5"/>
        <v>2.3635135135135137</v>
      </c>
      <c r="I50" s="51">
        <v>396</v>
      </c>
      <c r="J50" s="51">
        <v>2141</v>
      </c>
      <c r="K50" s="51">
        <v>1263</v>
      </c>
      <c r="L50" s="56">
        <f t="shared" si="2"/>
        <v>0.11320754716981132</v>
      </c>
      <c r="M50" s="56">
        <f t="shared" si="3"/>
        <v>0.61206403659233843</v>
      </c>
      <c r="N50" s="56">
        <f t="shared" si="4"/>
        <v>0.36106346483704976</v>
      </c>
      <c r="P50" s="9">
        <v>3800</v>
      </c>
    </row>
    <row r="51" spans="1:16">
      <c r="A51">
        <v>48</v>
      </c>
      <c r="B51" s="4" t="s">
        <v>39</v>
      </c>
      <c r="C51" s="20">
        <v>8769</v>
      </c>
      <c r="D51" s="20">
        <v>9063</v>
      </c>
      <c r="E51" s="20">
        <v>10544</v>
      </c>
      <c r="F51" s="9">
        <f t="shared" si="0"/>
        <v>19607</v>
      </c>
      <c r="G51" s="55">
        <f t="shared" si="1"/>
        <v>-8.4204620798694396E-2</v>
      </c>
      <c r="H51" s="54">
        <f t="shared" si="5"/>
        <v>2.2359448055650586</v>
      </c>
      <c r="I51" s="51">
        <v>2371</v>
      </c>
      <c r="J51" s="51">
        <v>12215</v>
      </c>
      <c r="K51" s="51">
        <v>6672</v>
      </c>
      <c r="L51" s="56">
        <f t="shared" si="2"/>
        <v>0.12092619982659254</v>
      </c>
      <c r="M51" s="56">
        <f t="shared" si="3"/>
        <v>0.62299178864691185</v>
      </c>
      <c r="N51" s="56">
        <f t="shared" si="4"/>
        <v>0.34028663232518996</v>
      </c>
      <c r="P51" s="25">
        <v>21258</v>
      </c>
    </row>
    <row r="52" spans="1:16">
      <c r="A52">
        <v>49</v>
      </c>
      <c r="B52" s="4" t="s">
        <v>40</v>
      </c>
      <c r="C52" s="24">
        <v>534</v>
      </c>
      <c r="D52" s="24">
        <v>566</v>
      </c>
      <c r="E52" s="24">
        <v>555</v>
      </c>
      <c r="F52" s="9">
        <f t="shared" si="0"/>
        <v>1121</v>
      </c>
      <c r="G52" s="55">
        <f t="shared" si="1"/>
        <v>-0.12578055307760927</v>
      </c>
      <c r="H52" s="54">
        <f t="shared" si="5"/>
        <v>2.0992509363295881</v>
      </c>
      <c r="I52" s="51">
        <v>170</v>
      </c>
      <c r="J52" s="51">
        <v>746</v>
      </c>
      <c r="K52" s="51">
        <v>346</v>
      </c>
      <c r="L52" s="56">
        <f t="shared" si="2"/>
        <v>0.15165031222123104</v>
      </c>
      <c r="M52" s="56">
        <f t="shared" si="3"/>
        <v>0.6654772524531668</v>
      </c>
      <c r="N52" s="56">
        <f t="shared" si="4"/>
        <v>0.30865298840321143</v>
      </c>
      <c r="P52" s="9">
        <v>1262</v>
      </c>
    </row>
    <row r="53" spans="1:16">
      <c r="A53">
        <v>50</v>
      </c>
      <c r="B53" s="4" t="s">
        <v>41</v>
      </c>
      <c r="C53" s="20">
        <v>4539</v>
      </c>
      <c r="D53" s="20">
        <v>4092</v>
      </c>
      <c r="E53" s="20">
        <v>4751</v>
      </c>
      <c r="F53" s="9">
        <f t="shared" si="0"/>
        <v>8843</v>
      </c>
      <c r="G53" s="55">
        <f t="shared" si="1"/>
        <v>-0.23510120999660741</v>
      </c>
      <c r="H53" s="54">
        <f t="shared" si="5"/>
        <v>1.9482264816038775</v>
      </c>
      <c r="I53" s="51">
        <v>719</v>
      </c>
      <c r="J53" s="51">
        <v>5417</v>
      </c>
      <c r="K53" s="51">
        <v>4786</v>
      </c>
      <c r="L53" s="56">
        <f t="shared" si="2"/>
        <v>8.1307248671265403E-2</v>
      </c>
      <c r="M53" s="56">
        <f t="shared" si="3"/>
        <v>0.61257491801424857</v>
      </c>
      <c r="N53" s="56">
        <f t="shared" si="4"/>
        <v>0.5412190433110935</v>
      </c>
      <c r="P53" s="20">
        <v>10922</v>
      </c>
    </row>
    <row r="54" spans="1:16">
      <c r="A54">
        <v>51</v>
      </c>
      <c r="B54" s="4" t="s">
        <v>215</v>
      </c>
      <c r="C54" s="20">
        <v>36155</v>
      </c>
      <c r="D54" s="20">
        <v>39319</v>
      </c>
      <c r="E54" s="20">
        <v>45180</v>
      </c>
      <c r="F54" s="9">
        <f t="shared" si="0"/>
        <v>84499</v>
      </c>
      <c r="G54" s="55">
        <f t="shared" si="1"/>
        <v>-6.6817358785311143E-2</v>
      </c>
      <c r="H54" s="54">
        <f t="shared" si="5"/>
        <v>2.3371317936661598</v>
      </c>
      <c r="I54" s="51">
        <v>9318</v>
      </c>
      <c r="J54" s="51">
        <v>49732</v>
      </c>
      <c r="K54" s="51">
        <v>21646</v>
      </c>
      <c r="L54" s="56">
        <f t="shared" si="2"/>
        <v>0.11027349436088001</v>
      </c>
      <c r="M54" s="56">
        <f t="shared" si="3"/>
        <v>0.58855134380288521</v>
      </c>
      <c r="N54" s="56">
        <f t="shared" si="4"/>
        <v>0.25616871205576397</v>
      </c>
      <c r="P54" s="25">
        <v>90145</v>
      </c>
    </row>
    <row r="55" spans="1:16">
      <c r="A55">
        <v>52</v>
      </c>
      <c r="B55" s="4" t="s">
        <v>42</v>
      </c>
      <c r="C55" s="20">
        <v>10173</v>
      </c>
      <c r="D55" s="20">
        <v>10753</v>
      </c>
      <c r="E55" s="20">
        <v>12282</v>
      </c>
      <c r="F55" s="9">
        <f t="shared" si="0"/>
        <v>23035</v>
      </c>
      <c r="G55" s="55">
        <f t="shared" si="1"/>
        <v>-0.1301931842847841</v>
      </c>
      <c r="H55" s="54">
        <f t="shared" si="5"/>
        <v>2.264327140469871</v>
      </c>
      <c r="I55" s="51">
        <v>2573</v>
      </c>
      <c r="J55" s="51">
        <v>14887</v>
      </c>
      <c r="K55" s="51">
        <v>8555</v>
      </c>
      <c r="L55" s="56">
        <f t="shared" si="2"/>
        <v>0.11169958758411114</v>
      </c>
      <c r="M55" s="56">
        <f t="shared" si="3"/>
        <v>0.64627740395051014</v>
      </c>
      <c r="N55" s="56">
        <f t="shared" si="4"/>
        <v>0.37139136097243325</v>
      </c>
      <c r="P55" s="20">
        <v>26034</v>
      </c>
    </row>
    <row r="56" spans="1:16">
      <c r="A56">
        <v>53</v>
      </c>
      <c r="B56" s="4" t="s">
        <v>43</v>
      </c>
      <c r="C56" s="20">
        <v>6862</v>
      </c>
      <c r="D56" s="20">
        <v>6667</v>
      </c>
      <c r="E56" s="20">
        <v>8009</v>
      </c>
      <c r="F56" s="9">
        <f t="shared" si="0"/>
        <v>14676</v>
      </c>
      <c r="G56" s="55">
        <f t="shared" si="1"/>
        <v>-0.13300626873807575</v>
      </c>
      <c r="H56" s="54">
        <f t="shared" si="5"/>
        <v>2.1387350626639465</v>
      </c>
      <c r="I56" s="51">
        <v>1429</v>
      </c>
      <c r="J56" s="51">
        <v>8791</v>
      </c>
      <c r="K56" s="51">
        <v>6407</v>
      </c>
      <c r="L56" s="56">
        <f t="shared" ref="L56:L116" si="9">I56/F56</f>
        <v>9.736985554647043E-2</v>
      </c>
      <c r="M56" s="56">
        <f t="shared" ref="M56:M116" si="10">J56/F56</f>
        <v>0.59900517852275825</v>
      </c>
      <c r="N56" s="56">
        <f t="shared" ref="N56:N116" si="11">K56/F56</f>
        <v>0.43656309621150174</v>
      </c>
      <c r="P56" s="20">
        <v>16628</v>
      </c>
    </row>
    <row r="57" spans="1:16">
      <c r="A57">
        <v>54</v>
      </c>
      <c r="B57" s="4" t="s">
        <v>44</v>
      </c>
      <c r="C57" s="20">
        <v>4980</v>
      </c>
      <c r="D57" s="20">
        <v>5025</v>
      </c>
      <c r="E57" s="20">
        <v>6080</v>
      </c>
      <c r="F57" s="9">
        <f t="shared" si="0"/>
        <v>11105</v>
      </c>
      <c r="G57" s="55">
        <f t="shared" si="1"/>
        <v>-0.13795587573165236</v>
      </c>
      <c r="H57" s="54">
        <f t="shared" si="5"/>
        <v>2.2299196787148596</v>
      </c>
      <c r="I57" s="51">
        <v>1072</v>
      </c>
      <c r="J57" s="51">
        <v>6655</v>
      </c>
      <c r="K57" s="51">
        <v>4909</v>
      </c>
      <c r="L57" s="56">
        <f t="shared" si="9"/>
        <v>9.6533093201260689E-2</v>
      </c>
      <c r="M57" s="56">
        <f t="shared" si="10"/>
        <v>0.59927960378208012</v>
      </c>
      <c r="N57" s="56">
        <f t="shared" si="11"/>
        <v>0.44205312922107159</v>
      </c>
      <c r="P57" s="20">
        <v>12637</v>
      </c>
    </row>
    <row r="58" spans="1:16">
      <c r="A58">
        <v>55</v>
      </c>
      <c r="B58" s="4" t="s">
        <v>45</v>
      </c>
      <c r="C58" s="34">
        <v>4254</v>
      </c>
      <c r="D58" s="34">
        <v>4075</v>
      </c>
      <c r="E58" s="34">
        <v>5001</v>
      </c>
      <c r="F58" s="9">
        <f t="shared" ref="F58:F115" si="12">SUM(D58:E58)</f>
        <v>9076</v>
      </c>
      <c r="G58" s="55">
        <f t="shared" ref="G58:G115" si="13">((1-(P58/F58))*100)/100</f>
        <v>-0.12615689731159097</v>
      </c>
      <c r="H58" s="54">
        <f t="shared" si="5"/>
        <v>2.1335213916314055</v>
      </c>
      <c r="I58" s="51">
        <v>773</v>
      </c>
      <c r="J58" s="51">
        <v>5121</v>
      </c>
      <c r="K58" s="51">
        <v>4327</v>
      </c>
      <c r="L58" s="56">
        <f t="shared" si="9"/>
        <v>8.5169678272366683E-2</v>
      </c>
      <c r="M58" s="56">
        <f t="shared" si="10"/>
        <v>0.56423534596738656</v>
      </c>
      <c r="N58" s="56">
        <f t="shared" si="11"/>
        <v>0.47675187307183781</v>
      </c>
      <c r="P58" s="9">
        <v>10221</v>
      </c>
    </row>
    <row r="59" spans="1:16">
      <c r="A59">
        <v>56</v>
      </c>
      <c r="B59" s="4" t="s">
        <v>46</v>
      </c>
      <c r="C59" s="34">
        <v>18651</v>
      </c>
      <c r="D59" s="34">
        <v>19475</v>
      </c>
      <c r="E59" s="34">
        <v>21717</v>
      </c>
      <c r="F59" s="9">
        <f t="shared" si="12"/>
        <v>41192</v>
      </c>
      <c r="G59" s="55">
        <f t="shared" si="13"/>
        <v>-4.8019032821907226E-2</v>
      </c>
      <c r="H59" s="54">
        <f t="shared" si="5"/>
        <v>2.2085679052061553</v>
      </c>
      <c r="I59" s="51">
        <v>5132</v>
      </c>
      <c r="J59" s="51">
        <v>26067</v>
      </c>
      <c r="K59" s="51">
        <v>11912</v>
      </c>
      <c r="L59" s="56">
        <f t="shared" si="9"/>
        <v>0.12458729850456399</v>
      </c>
      <c r="M59" s="56">
        <f t="shared" si="10"/>
        <v>0.63281705185472903</v>
      </c>
      <c r="N59" s="56">
        <f t="shared" si="11"/>
        <v>0.28918236550786558</v>
      </c>
      <c r="P59" s="9">
        <v>43170</v>
      </c>
    </row>
    <row r="60" spans="1:16">
      <c r="A60">
        <v>57</v>
      </c>
      <c r="B60" s="4" t="s">
        <v>47</v>
      </c>
      <c r="C60" s="20">
        <v>7858</v>
      </c>
      <c r="D60" s="20">
        <v>8216</v>
      </c>
      <c r="E60" s="20">
        <v>9478</v>
      </c>
      <c r="F60" s="9">
        <f t="shared" si="12"/>
        <v>17694</v>
      </c>
      <c r="G60" s="55">
        <f t="shared" si="13"/>
        <v>-7.6975245846049534E-2</v>
      </c>
      <c r="H60" s="54">
        <f t="shared" ref="H60:H118" si="14">F60/C60</f>
        <v>2.2517179944006109</v>
      </c>
      <c r="I60" s="51">
        <v>2147</v>
      </c>
      <c r="J60" s="51">
        <v>10977</v>
      </c>
      <c r="K60" s="51">
        <v>5932</v>
      </c>
      <c r="L60" s="56">
        <f t="shared" si="9"/>
        <v>0.12134056742398554</v>
      </c>
      <c r="M60" s="56">
        <f t="shared" si="10"/>
        <v>0.62037978975924046</v>
      </c>
      <c r="N60" s="56">
        <f t="shared" si="11"/>
        <v>0.33525488866282355</v>
      </c>
      <c r="P60" s="20">
        <v>19056</v>
      </c>
    </row>
    <row r="61" spans="1:16">
      <c r="A61">
        <v>58</v>
      </c>
      <c r="B61" s="4" t="s">
        <v>48</v>
      </c>
      <c r="C61" s="20">
        <v>1665</v>
      </c>
      <c r="D61" s="20">
        <v>1652</v>
      </c>
      <c r="E61" s="20">
        <v>1933</v>
      </c>
      <c r="F61" s="9">
        <f t="shared" si="12"/>
        <v>3585</v>
      </c>
      <c r="G61" s="55">
        <f t="shared" si="13"/>
        <v>-0.22370990237099028</v>
      </c>
      <c r="H61" s="54">
        <f t="shared" si="14"/>
        <v>2.1531531531531534</v>
      </c>
      <c r="I61" s="51">
        <v>337</v>
      </c>
      <c r="J61" s="51">
        <v>2242</v>
      </c>
      <c r="K61" s="51">
        <v>1808</v>
      </c>
      <c r="L61" s="56">
        <f t="shared" si="9"/>
        <v>9.4002789400278938E-2</v>
      </c>
      <c r="M61" s="56">
        <f t="shared" si="10"/>
        <v>0.62538354253835426</v>
      </c>
      <c r="N61" s="56">
        <f t="shared" si="11"/>
        <v>0.50432357043235709</v>
      </c>
      <c r="P61" s="20">
        <v>4387</v>
      </c>
    </row>
    <row r="62" spans="1:16">
      <c r="A62">
        <v>59</v>
      </c>
      <c r="B62" s="4" t="s">
        <v>49</v>
      </c>
      <c r="C62" s="20">
        <v>9669</v>
      </c>
      <c r="D62" s="20">
        <v>10118</v>
      </c>
      <c r="E62" s="20">
        <v>11791</v>
      </c>
      <c r="F62" s="9">
        <f t="shared" si="12"/>
        <v>21909</v>
      </c>
      <c r="G62" s="55">
        <f t="shared" si="13"/>
        <v>-8.215801725318371E-2</v>
      </c>
      <c r="H62" s="54">
        <f t="shared" si="14"/>
        <v>2.2659013341607199</v>
      </c>
      <c r="I62" s="51">
        <v>2295</v>
      </c>
      <c r="J62" s="51">
        <v>13128</v>
      </c>
      <c r="K62" s="51">
        <v>8284</v>
      </c>
      <c r="L62" s="56">
        <f t="shared" si="9"/>
        <v>0.10475147199780913</v>
      </c>
      <c r="M62" s="56">
        <f t="shared" si="10"/>
        <v>0.59920580583321925</v>
      </c>
      <c r="N62" s="56">
        <f t="shared" si="11"/>
        <v>0.37810945273631841</v>
      </c>
      <c r="P62" s="20">
        <v>23709</v>
      </c>
    </row>
    <row r="63" spans="1:16">
      <c r="A63">
        <v>60</v>
      </c>
      <c r="B63" s="4" t="s">
        <v>50</v>
      </c>
      <c r="C63" s="52">
        <v>2973</v>
      </c>
      <c r="D63" s="52">
        <v>3739</v>
      </c>
      <c r="E63" s="52">
        <v>4188</v>
      </c>
      <c r="F63" s="9">
        <f t="shared" si="12"/>
        <v>7927</v>
      </c>
      <c r="G63" s="55">
        <f t="shared" si="13"/>
        <v>-0.10735461082376684</v>
      </c>
      <c r="H63" s="54">
        <f t="shared" si="14"/>
        <v>2.6663303060881263</v>
      </c>
      <c r="I63" s="51">
        <v>1025</v>
      </c>
      <c r="J63" s="51">
        <v>5679</v>
      </c>
      <c r="K63" s="51">
        <v>2074</v>
      </c>
      <c r="L63" s="56">
        <f t="shared" si="9"/>
        <v>0.12930490727892013</v>
      </c>
      <c r="M63" s="56">
        <f t="shared" si="10"/>
        <v>0.71641226188974394</v>
      </c>
      <c r="N63" s="56">
        <f t="shared" si="11"/>
        <v>0.26163744165510283</v>
      </c>
      <c r="P63" s="27">
        <v>8778</v>
      </c>
    </row>
    <row r="64" spans="1:16">
      <c r="A64">
        <v>61</v>
      </c>
      <c r="B64" s="4" t="s">
        <v>51</v>
      </c>
      <c r="C64" s="34">
        <v>2466</v>
      </c>
      <c r="D64" s="34">
        <v>2659</v>
      </c>
      <c r="E64" s="34">
        <v>3015</v>
      </c>
      <c r="F64" s="9">
        <f t="shared" si="12"/>
        <v>5674</v>
      </c>
      <c r="G64" s="55">
        <f t="shared" si="13"/>
        <v>-9.1646105040535719E-2</v>
      </c>
      <c r="H64" s="54">
        <f t="shared" si="14"/>
        <v>2.3008921330089214</v>
      </c>
      <c r="I64" s="51">
        <v>656</v>
      </c>
      <c r="J64" s="51">
        <v>3358</v>
      </c>
      <c r="K64" s="51">
        <v>2180</v>
      </c>
      <c r="L64" s="56">
        <f t="shared" si="9"/>
        <v>0.11561508635882975</v>
      </c>
      <c r="M64" s="56">
        <f t="shared" si="10"/>
        <v>0.59182234755022911</v>
      </c>
      <c r="N64" s="56">
        <f t="shared" si="11"/>
        <v>0.38420867113147689</v>
      </c>
      <c r="P64" s="9">
        <v>6194</v>
      </c>
    </row>
    <row r="65" spans="1:16">
      <c r="A65">
        <v>62</v>
      </c>
      <c r="B65" s="4" t="s">
        <v>52</v>
      </c>
      <c r="C65" s="53">
        <v>1744</v>
      </c>
      <c r="D65" s="53">
        <v>1575</v>
      </c>
      <c r="E65" s="53">
        <v>1904</v>
      </c>
      <c r="F65" s="9">
        <f t="shared" si="12"/>
        <v>3479</v>
      </c>
      <c r="G65" s="55">
        <f t="shared" si="13"/>
        <v>-0.17447542397240579</v>
      </c>
      <c r="H65" s="54">
        <f t="shared" si="14"/>
        <v>1.9948394495412844</v>
      </c>
      <c r="I65" s="51">
        <v>355</v>
      </c>
      <c r="J65" s="51">
        <v>1996</v>
      </c>
      <c r="K65" s="51">
        <v>1735</v>
      </c>
      <c r="L65" s="56">
        <f t="shared" si="9"/>
        <v>0.10204081632653061</v>
      </c>
      <c r="M65" s="56">
        <f t="shared" si="10"/>
        <v>0.57372808278240872</v>
      </c>
      <c r="N65" s="56">
        <f t="shared" si="11"/>
        <v>0.4987065248634665</v>
      </c>
      <c r="P65" s="9">
        <v>4086</v>
      </c>
    </row>
    <row r="66" spans="1:16">
      <c r="A66">
        <v>63</v>
      </c>
      <c r="B66" s="4" t="s">
        <v>53</v>
      </c>
      <c r="C66" s="34">
        <v>2149</v>
      </c>
      <c r="D66" s="34">
        <v>2536</v>
      </c>
      <c r="E66" s="34">
        <v>2778</v>
      </c>
      <c r="F66" s="9">
        <f t="shared" si="12"/>
        <v>5314</v>
      </c>
      <c r="G66" s="55">
        <f t="shared" si="13"/>
        <v>-0.10952201731275867</v>
      </c>
      <c r="H66" s="54">
        <f t="shared" si="14"/>
        <v>2.4727780362959515</v>
      </c>
      <c r="I66" s="51">
        <v>621</v>
      </c>
      <c r="J66" s="51">
        <v>3269</v>
      </c>
      <c r="K66" s="51">
        <v>2006</v>
      </c>
      <c r="L66" s="56">
        <f t="shared" si="9"/>
        <v>0.11686112156567557</v>
      </c>
      <c r="M66" s="56">
        <f t="shared" si="10"/>
        <v>0.61516748212269479</v>
      </c>
      <c r="N66" s="56">
        <f t="shared" si="11"/>
        <v>0.37749341362438843</v>
      </c>
      <c r="P66" s="9">
        <v>5896</v>
      </c>
    </row>
    <row r="67" spans="1:16">
      <c r="A67">
        <v>64</v>
      </c>
      <c r="B67" s="4" t="s">
        <v>54</v>
      </c>
      <c r="C67" s="34">
        <v>4257</v>
      </c>
      <c r="D67" s="34">
        <v>5293</v>
      </c>
      <c r="E67" s="34">
        <v>5783</v>
      </c>
      <c r="F67" s="9">
        <f t="shared" si="12"/>
        <v>11076</v>
      </c>
      <c r="G67" s="55">
        <f t="shared" si="13"/>
        <v>-5.5525460455037923E-2</v>
      </c>
      <c r="H67" s="54">
        <f t="shared" si="14"/>
        <v>2.6018322762508808</v>
      </c>
      <c r="I67" s="51">
        <v>1338</v>
      </c>
      <c r="J67" s="51">
        <v>6877</v>
      </c>
      <c r="K67" s="51">
        <v>3476</v>
      </c>
      <c r="L67" s="56">
        <f t="shared" si="9"/>
        <v>0.12080173347778982</v>
      </c>
      <c r="M67" s="56">
        <f t="shared" si="10"/>
        <v>0.62089201877934275</v>
      </c>
      <c r="N67" s="56">
        <f t="shared" si="11"/>
        <v>0.3138317081979054</v>
      </c>
      <c r="P67" s="9">
        <v>11691</v>
      </c>
    </row>
    <row r="68" spans="1:16">
      <c r="A68">
        <v>65</v>
      </c>
      <c r="B68" s="4" t="s">
        <v>55</v>
      </c>
      <c r="C68" s="34">
        <v>5186</v>
      </c>
      <c r="D68" s="34">
        <v>5740</v>
      </c>
      <c r="E68" s="34">
        <v>6604</v>
      </c>
      <c r="F68" s="9">
        <f t="shared" si="12"/>
        <v>12344</v>
      </c>
      <c r="G68" s="55">
        <f t="shared" si="13"/>
        <v>-8.0686973428386141E-2</v>
      </c>
      <c r="H68" s="54">
        <f t="shared" si="14"/>
        <v>2.3802545314307753</v>
      </c>
      <c r="I68" s="51">
        <v>1484</v>
      </c>
      <c r="J68" s="51">
        <v>7481</v>
      </c>
      <c r="K68" s="51">
        <v>4366</v>
      </c>
      <c r="L68" s="56">
        <f t="shared" si="9"/>
        <v>0.12022034996759559</v>
      </c>
      <c r="M68" s="56">
        <f t="shared" si="10"/>
        <v>0.60604342190537908</v>
      </c>
      <c r="N68" s="56">
        <f t="shared" si="11"/>
        <v>0.35369410239792609</v>
      </c>
      <c r="P68" s="9">
        <v>13340</v>
      </c>
    </row>
    <row r="69" spans="1:16">
      <c r="A69">
        <v>66</v>
      </c>
      <c r="B69" s="4" t="s">
        <v>56</v>
      </c>
      <c r="C69" s="52">
        <v>1466</v>
      </c>
      <c r="D69" s="52">
        <v>2841</v>
      </c>
      <c r="E69" s="52">
        <v>1736</v>
      </c>
      <c r="F69" s="9">
        <f t="shared" si="12"/>
        <v>4577</v>
      </c>
      <c r="G69" s="55">
        <f t="shared" si="13"/>
        <v>-6.1612409875464236E-2</v>
      </c>
      <c r="H69" s="54">
        <f t="shared" si="14"/>
        <v>3.122100954979536</v>
      </c>
      <c r="I69" s="51">
        <v>327</v>
      </c>
      <c r="J69" s="51">
        <v>3188</v>
      </c>
      <c r="K69" s="51">
        <v>1343</v>
      </c>
      <c r="L69" s="56">
        <f t="shared" si="9"/>
        <v>7.1444177408783047E-2</v>
      </c>
      <c r="M69" s="56">
        <f t="shared" si="10"/>
        <v>0.69652610880489407</v>
      </c>
      <c r="N69" s="56">
        <f t="shared" si="11"/>
        <v>0.29342363993882453</v>
      </c>
      <c r="P69" s="27">
        <v>4859</v>
      </c>
    </row>
    <row r="70" spans="1:16">
      <c r="A70">
        <v>67</v>
      </c>
      <c r="B70" s="4" t="s">
        <v>57</v>
      </c>
      <c r="C70" s="34">
        <v>850</v>
      </c>
      <c r="D70" s="34">
        <v>956</v>
      </c>
      <c r="E70" s="34">
        <v>1029</v>
      </c>
      <c r="F70" s="9">
        <f t="shared" si="12"/>
        <v>1985</v>
      </c>
      <c r="G70" s="55">
        <f t="shared" si="13"/>
        <v>-0.11133501259445854</v>
      </c>
      <c r="H70" s="54">
        <f t="shared" si="14"/>
        <v>2.335294117647059</v>
      </c>
      <c r="I70" s="51">
        <v>227</v>
      </c>
      <c r="J70" s="51">
        <v>1173</v>
      </c>
      <c r="K70" s="51">
        <v>806</v>
      </c>
      <c r="L70" s="56">
        <f t="shared" si="9"/>
        <v>0.11435768261964735</v>
      </c>
      <c r="M70" s="56">
        <f t="shared" si="10"/>
        <v>0.5909319899244333</v>
      </c>
      <c r="N70" s="56">
        <f t="shared" si="11"/>
        <v>0.40604534005037785</v>
      </c>
      <c r="P70" s="11">
        <v>2206</v>
      </c>
    </row>
    <row r="71" spans="1:16">
      <c r="A71">
        <v>68</v>
      </c>
      <c r="B71" s="4" t="s">
        <v>58</v>
      </c>
      <c r="C71" s="34">
        <v>2570</v>
      </c>
      <c r="D71" s="34">
        <v>3096</v>
      </c>
      <c r="E71" s="34">
        <v>3735</v>
      </c>
      <c r="F71" s="9">
        <f t="shared" si="12"/>
        <v>6831</v>
      </c>
      <c r="G71" s="55">
        <f t="shared" si="13"/>
        <v>-6.1191626409017763E-2</v>
      </c>
      <c r="H71" s="54">
        <f t="shared" si="14"/>
        <v>2.6579766536964979</v>
      </c>
      <c r="I71" s="51">
        <v>858</v>
      </c>
      <c r="J71" s="51">
        <v>3936</v>
      </c>
      <c r="K71" s="51">
        <v>2455</v>
      </c>
      <c r="L71" s="56">
        <f t="shared" si="9"/>
        <v>0.12560386473429952</v>
      </c>
      <c r="M71" s="56">
        <f t="shared" si="10"/>
        <v>0.57619675010979354</v>
      </c>
      <c r="N71" s="56">
        <f t="shared" si="11"/>
        <v>0.35939101156492459</v>
      </c>
      <c r="P71" s="9">
        <v>7249</v>
      </c>
    </row>
    <row r="72" spans="1:16">
      <c r="A72">
        <v>69</v>
      </c>
      <c r="B72" s="4" t="s">
        <v>59</v>
      </c>
      <c r="C72" s="34">
        <v>1269</v>
      </c>
      <c r="D72" s="34">
        <v>1451</v>
      </c>
      <c r="E72" s="34">
        <v>1640</v>
      </c>
      <c r="F72" s="9">
        <f t="shared" si="12"/>
        <v>3091</v>
      </c>
      <c r="G72" s="55">
        <f t="shared" si="13"/>
        <v>-0.1200258815917179</v>
      </c>
      <c r="H72" s="54">
        <f t="shared" si="14"/>
        <v>2.4357762017336486</v>
      </c>
      <c r="I72" s="51">
        <v>347</v>
      </c>
      <c r="J72" s="51">
        <v>1820</v>
      </c>
      <c r="K72" s="51">
        <v>1295</v>
      </c>
      <c r="L72" s="56">
        <f t="shared" si="9"/>
        <v>0.1122614040763507</v>
      </c>
      <c r="M72" s="56">
        <f t="shared" si="10"/>
        <v>0.5888062115820123</v>
      </c>
      <c r="N72" s="56">
        <f t="shared" si="11"/>
        <v>0.41895826593335489</v>
      </c>
      <c r="P72" s="9">
        <v>3462</v>
      </c>
    </row>
    <row r="73" spans="1:16">
      <c r="A73">
        <v>70</v>
      </c>
      <c r="B73" s="4" t="s">
        <v>60</v>
      </c>
      <c r="C73" s="34">
        <v>1017</v>
      </c>
      <c r="D73" s="34">
        <v>1177</v>
      </c>
      <c r="E73" s="34">
        <v>1336</v>
      </c>
      <c r="F73" s="9">
        <f t="shared" si="12"/>
        <v>2513</v>
      </c>
      <c r="G73" s="55">
        <f t="shared" si="13"/>
        <v>-8.6350974930362145E-2</v>
      </c>
      <c r="H73" s="54">
        <f t="shared" si="14"/>
        <v>2.4709931170108161</v>
      </c>
      <c r="I73" s="51">
        <v>253</v>
      </c>
      <c r="J73" s="51">
        <v>1454</v>
      </c>
      <c r="K73" s="51">
        <v>1023</v>
      </c>
      <c r="L73" s="56">
        <f t="shared" si="9"/>
        <v>0.10067648229208118</v>
      </c>
      <c r="M73" s="56">
        <f t="shared" si="10"/>
        <v>0.57859132510943101</v>
      </c>
      <c r="N73" s="56">
        <f t="shared" si="11"/>
        <v>0.40708316752884999</v>
      </c>
      <c r="P73" s="11">
        <v>2730</v>
      </c>
    </row>
    <row r="74" spans="1:16">
      <c r="A74">
        <v>71</v>
      </c>
      <c r="B74" s="4" t="s">
        <v>61</v>
      </c>
      <c r="C74" s="34">
        <v>1005</v>
      </c>
      <c r="D74" s="34">
        <v>1323</v>
      </c>
      <c r="E74" s="34">
        <v>1426</v>
      </c>
      <c r="F74" s="9">
        <f t="shared" si="12"/>
        <v>2749</v>
      </c>
      <c r="G74" s="55">
        <f t="shared" si="13"/>
        <v>-0.10913059294288828</v>
      </c>
      <c r="H74" s="54">
        <f t="shared" si="14"/>
        <v>2.7353233830845771</v>
      </c>
      <c r="I74" s="51">
        <v>323</v>
      </c>
      <c r="J74" s="51">
        <v>1700</v>
      </c>
      <c r="K74" s="51">
        <v>1026</v>
      </c>
      <c r="L74" s="56">
        <f t="shared" si="9"/>
        <v>0.11749727173517643</v>
      </c>
      <c r="M74" s="56">
        <f t="shared" si="10"/>
        <v>0.61840669334303378</v>
      </c>
      <c r="N74" s="56">
        <f t="shared" si="11"/>
        <v>0.37322662786467808</v>
      </c>
      <c r="P74" s="11">
        <v>3049</v>
      </c>
    </row>
    <row r="75" spans="1:16">
      <c r="A75">
        <v>72</v>
      </c>
      <c r="B75" s="4" t="s">
        <v>62</v>
      </c>
      <c r="C75" s="34">
        <v>782</v>
      </c>
      <c r="D75" s="34">
        <v>938</v>
      </c>
      <c r="E75" s="34">
        <v>1043</v>
      </c>
      <c r="F75" s="9">
        <f t="shared" si="12"/>
        <v>1981</v>
      </c>
      <c r="G75" s="55">
        <f t="shared" si="13"/>
        <v>-0.10701665825340732</v>
      </c>
      <c r="H75" s="54">
        <f t="shared" si="14"/>
        <v>2.5332480818414322</v>
      </c>
      <c r="I75" s="51">
        <v>215</v>
      </c>
      <c r="J75" s="51">
        <v>1123</v>
      </c>
      <c r="K75" s="51">
        <v>855</v>
      </c>
      <c r="L75" s="56">
        <f t="shared" si="9"/>
        <v>0.10853104492680464</v>
      </c>
      <c r="M75" s="56">
        <f t="shared" si="10"/>
        <v>0.56688541140837956</v>
      </c>
      <c r="N75" s="56">
        <f t="shared" si="11"/>
        <v>0.43160020191822313</v>
      </c>
      <c r="P75" s="11">
        <v>2193</v>
      </c>
    </row>
    <row r="76" spans="1:16">
      <c r="A76">
        <v>73</v>
      </c>
      <c r="B76" s="4" t="s">
        <v>63</v>
      </c>
      <c r="C76" s="34">
        <v>1333</v>
      </c>
      <c r="D76" s="34">
        <v>1501</v>
      </c>
      <c r="E76" s="34">
        <v>1680</v>
      </c>
      <c r="F76" s="9">
        <f t="shared" si="12"/>
        <v>3181</v>
      </c>
      <c r="G76" s="55">
        <f t="shared" si="13"/>
        <v>-0.13549198365293935</v>
      </c>
      <c r="H76" s="54">
        <f t="shared" si="14"/>
        <v>2.3863465866466615</v>
      </c>
      <c r="I76" s="51">
        <v>357</v>
      </c>
      <c r="J76" s="51">
        <v>1984</v>
      </c>
      <c r="K76" s="51">
        <v>1271</v>
      </c>
      <c r="L76" s="56">
        <f t="shared" si="9"/>
        <v>0.11222885884941843</v>
      </c>
      <c r="M76" s="56">
        <f t="shared" si="10"/>
        <v>0.62370323797547944</v>
      </c>
      <c r="N76" s="56">
        <f t="shared" si="11"/>
        <v>0.3995598868280415</v>
      </c>
      <c r="P76" s="9">
        <v>3612</v>
      </c>
    </row>
    <row r="77" spans="1:16">
      <c r="A77">
        <v>74</v>
      </c>
      <c r="B77" s="4" t="s">
        <v>65</v>
      </c>
      <c r="C77" s="24">
        <v>155747</v>
      </c>
      <c r="D77" s="24">
        <v>156402</v>
      </c>
      <c r="E77" s="24">
        <v>183203</v>
      </c>
      <c r="F77" s="9">
        <f t="shared" si="12"/>
        <v>339605</v>
      </c>
      <c r="G77" s="55">
        <f t="shared" si="13"/>
        <v>-2.2055034525404471E-2</v>
      </c>
      <c r="H77" s="54">
        <f t="shared" si="14"/>
        <v>2.1804914380373299</v>
      </c>
      <c r="I77" s="51">
        <v>40260</v>
      </c>
      <c r="J77" s="51">
        <v>213269</v>
      </c>
      <c r="K77" s="51">
        <v>91937</v>
      </c>
      <c r="L77" s="56">
        <f t="shared" si="9"/>
        <v>0.11854949132079916</v>
      </c>
      <c r="M77" s="56">
        <f t="shared" si="10"/>
        <v>0.62799134288364422</v>
      </c>
      <c r="N77" s="56">
        <f t="shared" si="11"/>
        <v>0.27071745115649065</v>
      </c>
      <c r="P77" s="9">
        <v>347095</v>
      </c>
    </row>
    <row r="78" spans="1:16">
      <c r="A78">
        <v>75</v>
      </c>
      <c r="B78" s="4" t="s">
        <v>216</v>
      </c>
      <c r="C78" s="24">
        <v>8650</v>
      </c>
      <c r="D78" s="24">
        <v>9382</v>
      </c>
      <c r="E78" s="24">
        <v>10532</v>
      </c>
      <c r="F78" s="9">
        <f t="shared" si="12"/>
        <v>19914</v>
      </c>
      <c r="G78" s="55">
        <f t="shared" si="13"/>
        <v>-9.4054434066485934E-2</v>
      </c>
      <c r="H78" s="54">
        <f t="shared" si="14"/>
        <v>2.3021965317919073</v>
      </c>
      <c r="I78" s="51">
        <v>2443</v>
      </c>
      <c r="J78" s="51">
        <v>11370</v>
      </c>
      <c r="K78" s="51">
        <v>6427</v>
      </c>
      <c r="L78" s="56">
        <f t="shared" si="9"/>
        <v>0.12267751330722106</v>
      </c>
      <c r="M78" s="56">
        <f t="shared" si="10"/>
        <v>0.57095510695992768</v>
      </c>
      <c r="N78" s="56">
        <f t="shared" si="11"/>
        <v>0.32273777242141205</v>
      </c>
      <c r="P78" s="9">
        <v>21787</v>
      </c>
    </row>
    <row r="79" spans="1:16">
      <c r="A79">
        <v>76</v>
      </c>
      <c r="B79" s="4" t="s">
        <v>217</v>
      </c>
      <c r="C79" s="24">
        <v>13086</v>
      </c>
      <c r="D79" s="24">
        <v>14072</v>
      </c>
      <c r="E79" s="24">
        <v>14976</v>
      </c>
      <c r="F79" s="9">
        <f t="shared" si="12"/>
        <v>29048</v>
      </c>
      <c r="G79" s="55">
        <f t="shared" si="13"/>
        <v>-5.3118975488846143E-2</v>
      </c>
      <c r="H79" s="54">
        <f t="shared" si="14"/>
        <v>2.2197768607672321</v>
      </c>
      <c r="I79" s="51">
        <v>3308</v>
      </c>
      <c r="J79" s="51">
        <v>16186</v>
      </c>
      <c r="K79" s="51">
        <v>6549</v>
      </c>
      <c r="L79" s="56">
        <f t="shared" si="9"/>
        <v>0.11388047369870559</v>
      </c>
      <c r="M79" s="56">
        <f t="shared" si="10"/>
        <v>0.55721564307353344</v>
      </c>
      <c r="N79" s="56">
        <f t="shared" si="11"/>
        <v>0.22545442026989809</v>
      </c>
      <c r="P79" s="9">
        <v>30591</v>
      </c>
    </row>
    <row r="80" spans="1:16">
      <c r="A80">
        <v>77</v>
      </c>
      <c r="B80" s="4" t="s">
        <v>66</v>
      </c>
      <c r="C80" s="24">
        <v>9929</v>
      </c>
      <c r="D80" s="24">
        <v>10783</v>
      </c>
      <c r="E80" s="24">
        <v>12153</v>
      </c>
      <c r="F80" s="9">
        <f t="shared" si="12"/>
        <v>22936</v>
      </c>
      <c r="G80" s="55">
        <f t="shared" si="13"/>
        <v>-5.7682246250436053E-2</v>
      </c>
      <c r="H80" s="54">
        <f t="shared" si="14"/>
        <v>2.3100010071507704</v>
      </c>
      <c r="I80" s="51">
        <v>3155</v>
      </c>
      <c r="J80" s="51">
        <v>14591</v>
      </c>
      <c r="K80" s="51">
        <v>6512</v>
      </c>
      <c r="L80" s="56">
        <f t="shared" si="9"/>
        <v>0.13755667945587721</v>
      </c>
      <c r="M80" s="56">
        <f t="shared" si="10"/>
        <v>0.63616149284966861</v>
      </c>
      <c r="N80" s="56">
        <f t="shared" si="11"/>
        <v>0.28392047436344608</v>
      </c>
      <c r="P80" s="9">
        <v>24259</v>
      </c>
    </row>
    <row r="81" spans="1:16">
      <c r="A81">
        <v>78</v>
      </c>
      <c r="B81" s="4" t="s">
        <v>67</v>
      </c>
      <c r="C81" s="24">
        <v>2717</v>
      </c>
      <c r="D81" s="24">
        <v>3309</v>
      </c>
      <c r="E81" s="24">
        <v>3709</v>
      </c>
      <c r="F81" s="9">
        <f t="shared" si="12"/>
        <v>7018</v>
      </c>
      <c r="G81" s="55">
        <f t="shared" si="13"/>
        <v>-4.6594471359361567E-2</v>
      </c>
      <c r="H81" s="54">
        <f t="shared" si="14"/>
        <v>2.5829959514170042</v>
      </c>
      <c r="I81" s="51">
        <v>1159</v>
      </c>
      <c r="J81" s="51">
        <v>4214</v>
      </c>
      <c r="K81" s="51">
        <v>1972</v>
      </c>
      <c r="L81" s="56">
        <f t="shared" si="9"/>
        <v>0.16514676546024509</v>
      </c>
      <c r="M81" s="56">
        <f t="shared" si="10"/>
        <v>0.60045597036192644</v>
      </c>
      <c r="N81" s="56">
        <f t="shared" si="11"/>
        <v>0.28099173553719009</v>
      </c>
      <c r="P81" s="9">
        <v>7345</v>
      </c>
    </row>
    <row r="82" spans="1:16">
      <c r="A82">
        <v>79</v>
      </c>
      <c r="B82" s="4" t="s">
        <v>68</v>
      </c>
      <c r="C82" s="24">
        <v>3657</v>
      </c>
      <c r="D82" s="24">
        <v>4772</v>
      </c>
      <c r="E82" s="24">
        <v>5461</v>
      </c>
      <c r="F82" s="9">
        <f t="shared" si="12"/>
        <v>10233</v>
      </c>
      <c r="G82" s="55">
        <f t="shared" si="13"/>
        <v>9.1957392748949443E-2</v>
      </c>
      <c r="H82" s="54">
        <f t="shared" si="14"/>
        <v>2.7981952420016407</v>
      </c>
      <c r="I82" s="51">
        <v>1583</v>
      </c>
      <c r="J82" s="51">
        <v>5618</v>
      </c>
      <c r="K82" s="51">
        <v>2091</v>
      </c>
      <c r="L82" s="56">
        <f t="shared" si="9"/>
        <v>0.15469559269031566</v>
      </c>
      <c r="M82" s="56">
        <f t="shared" si="10"/>
        <v>0.54900811101338809</v>
      </c>
      <c r="N82" s="56">
        <f t="shared" si="11"/>
        <v>0.20433890354734682</v>
      </c>
      <c r="P82" s="9">
        <v>9292</v>
      </c>
    </row>
    <row r="83" spans="1:16">
      <c r="A83">
        <v>80</v>
      </c>
      <c r="B83" s="4" t="s">
        <v>69</v>
      </c>
      <c r="C83" s="24">
        <v>2698</v>
      </c>
      <c r="D83" s="24">
        <v>3076</v>
      </c>
      <c r="E83" s="24">
        <v>3613</v>
      </c>
      <c r="F83" s="9">
        <f t="shared" si="12"/>
        <v>6689</v>
      </c>
      <c r="G83" s="55">
        <f t="shared" si="13"/>
        <v>-5.9500672746299887E-2</v>
      </c>
      <c r="H83" s="54">
        <f t="shared" si="14"/>
        <v>2.4792438843587843</v>
      </c>
      <c r="I83" s="51">
        <v>809</v>
      </c>
      <c r="J83" s="51">
        <v>3773</v>
      </c>
      <c r="K83" s="51">
        <v>2505</v>
      </c>
      <c r="L83" s="56">
        <f t="shared" si="9"/>
        <v>0.12094483480340858</v>
      </c>
      <c r="M83" s="56">
        <f t="shared" si="10"/>
        <v>0.5640603976678128</v>
      </c>
      <c r="N83" s="56">
        <f t="shared" si="11"/>
        <v>0.37449544027507847</v>
      </c>
      <c r="P83" s="9">
        <v>7087</v>
      </c>
    </row>
    <row r="84" spans="1:16">
      <c r="A84">
        <v>81</v>
      </c>
      <c r="B84" s="4" t="s">
        <v>70</v>
      </c>
      <c r="C84" s="24">
        <v>1586</v>
      </c>
      <c r="D84" s="24">
        <v>1787</v>
      </c>
      <c r="E84" s="24">
        <v>1990</v>
      </c>
      <c r="F84" s="9">
        <f t="shared" si="12"/>
        <v>3777</v>
      </c>
      <c r="G84" s="55">
        <f t="shared" si="13"/>
        <v>-7.0161503839025752E-2</v>
      </c>
      <c r="H84" s="54">
        <f t="shared" si="14"/>
        <v>2.3814627994955866</v>
      </c>
      <c r="I84" s="51">
        <v>402</v>
      </c>
      <c r="J84" s="51">
        <v>2162</v>
      </c>
      <c r="K84" s="51">
        <v>1478</v>
      </c>
      <c r="L84" s="56">
        <f t="shared" si="9"/>
        <v>0.10643367752184273</v>
      </c>
      <c r="M84" s="56">
        <f t="shared" si="10"/>
        <v>0.57241196716971143</v>
      </c>
      <c r="N84" s="56">
        <f t="shared" si="11"/>
        <v>0.39131585914747152</v>
      </c>
      <c r="P84" s="9">
        <v>4042</v>
      </c>
    </row>
    <row r="85" spans="1:16">
      <c r="A85">
        <v>82</v>
      </c>
      <c r="B85" s="4" t="s">
        <v>71</v>
      </c>
      <c r="C85" s="24">
        <v>1305</v>
      </c>
      <c r="D85" s="24">
        <v>1393</v>
      </c>
      <c r="E85" s="24">
        <v>1583</v>
      </c>
      <c r="F85" s="9">
        <f t="shared" si="12"/>
        <v>2976</v>
      </c>
      <c r="G85" s="55">
        <f t="shared" si="13"/>
        <v>-0.11827956989247301</v>
      </c>
      <c r="H85" s="54">
        <f t="shared" si="14"/>
        <v>2.2804597701149425</v>
      </c>
      <c r="I85" s="51">
        <v>342</v>
      </c>
      <c r="J85" s="51">
        <v>1731</v>
      </c>
      <c r="K85" s="51">
        <v>1255</v>
      </c>
      <c r="L85" s="56">
        <f t="shared" si="9"/>
        <v>0.11491935483870967</v>
      </c>
      <c r="M85" s="56">
        <f t="shared" si="10"/>
        <v>0.58165322580645162</v>
      </c>
      <c r="N85" s="56">
        <f t="shared" si="11"/>
        <v>0.42170698924731181</v>
      </c>
      <c r="P85" s="9">
        <v>3328</v>
      </c>
    </row>
    <row r="86" spans="1:16">
      <c r="A86">
        <v>83</v>
      </c>
      <c r="B86" s="4" t="s">
        <v>72</v>
      </c>
      <c r="C86" s="24">
        <v>2102</v>
      </c>
      <c r="D86" s="24">
        <v>1936</v>
      </c>
      <c r="E86" s="24">
        <v>2108</v>
      </c>
      <c r="F86" s="9">
        <f t="shared" si="12"/>
        <v>4044</v>
      </c>
      <c r="G86" s="55">
        <f t="shared" si="13"/>
        <v>-0.12067260138476765</v>
      </c>
      <c r="H86" s="54">
        <f t="shared" si="14"/>
        <v>1.9238820171265461</v>
      </c>
      <c r="I86" s="51">
        <v>444</v>
      </c>
      <c r="J86" s="51">
        <v>2496</v>
      </c>
      <c r="K86" s="51">
        <v>1592</v>
      </c>
      <c r="L86" s="56">
        <f t="shared" si="9"/>
        <v>0.10979228486646884</v>
      </c>
      <c r="M86" s="56">
        <f t="shared" si="10"/>
        <v>0.6172106824925816</v>
      </c>
      <c r="N86" s="56">
        <f t="shared" si="11"/>
        <v>0.39366963402571709</v>
      </c>
      <c r="P86" s="9">
        <v>4532</v>
      </c>
    </row>
    <row r="87" spans="1:16">
      <c r="A87">
        <v>84</v>
      </c>
      <c r="B87" s="4" t="s">
        <v>73</v>
      </c>
      <c r="C87" s="24">
        <v>3148</v>
      </c>
      <c r="D87" s="24">
        <v>3719</v>
      </c>
      <c r="E87" s="24">
        <v>4392</v>
      </c>
      <c r="F87" s="9">
        <f t="shared" si="12"/>
        <v>8111</v>
      </c>
      <c r="G87" s="55">
        <f t="shared" si="13"/>
        <v>3.1068918752311658E-2</v>
      </c>
      <c r="H87" s="54">
        <f t="shared" si="14"/>
        <v>2.576556543837357</v>
      </c>
      <c r="I87" s="51">
        <v>1070</v>
      </c>
      <c r="J87" s="51">
        <v>4592</v>
      </c>
      <c r="K87" s="51">
        <v>2197</v>
      </c>
      <c r="L87" s="56">
        <f t="shared" si="9"/>
        <v>0.1319196153371964</v>
      </c>
      <c r="M87" s="56">
        <f t="shared" si="10"/>
        <v>0.56614474170879048</v>
      </c>
      <c r="N87" s="56">
        <f t="shared" si="11"/>
        <v>0.27086672420170138</v>
      </c>
      <c r="P87" s="9">
        <v>7859</v>
      </c>
    </row>
    <row r="88" spans="1:16">
      <c r="A88">
        <v>85</v>
      </c>
      <c r="B88" s="4" t="s">
        <v>74</v>
      </c>
      <c r="C88" s="24">
        <v>4288</v>
      </c>
      <c r="D88" s="24">
        <v>4826</v>
      </c>
      <c r="E88" s="24">
        <v>5466</v>
      </c>
      <c r="F88" s="9">
        <f t="shared" si="12"/>
        <v>10292</v>
      </c>
      <c r="G88" s="55">
        <f t="shared" si="13"/>
        <v>-6.4516129032258007E-2</v>
      </c>
      <c r="H88" s="54">
        <f t="shared" si="14"/>
        <v>2.4001865671641789</v>
      </c>
      <c r="I88" s="51">
        <v>1265</v>
      </c>
      <c r="J88" s="51">
        <v>6025</v>
      </c>
      <c r="K88" s="51">
        <v>3666</v>
      </c>
      <c r="L88" s="56">
        <f t="shared" si="9"/>
        <v>0.12291099883404587</v>
      </c>
      <c r="M88" s="56">
        <f t="shared" si="10"/>
        <v>0.58540614069179941</v>
      </c>
      <c r="N88" s="56">
        <f t="shared" si="11"/>
        <v>0.35619898950641277</v>
      </c>
      <c r="P88" s="9">
        <v>10956</v>
      </c>
    </row>
    <row r="89" spans="1:16">
      <c r="A89">
        <v>86</v>
      </c>
      <c r="B89" s="4" t="s">
        <v>75</v>
      </c>
      <c r="C89" s="24">
        <v>4363</v>
      </c>
      <c r="D89" s="24">
        <v>5442</v>
      </c>
      <c r="E89" s="24">
        <v>5384</v>
      </c>
      <c r="F89" s="9">
        <f t="shared" si="12"/>
        <v>10826</v>
      </c>
      <c r="G89" s="55">
        <f t="shared" si="13"/>
        <v>-6.6414188065767599E-2</v>
      </c>
      <c r="H89" s="54">
        <f t="shared" si="14"/>
        <v>2.4813201925280772</v>
      </c>
      <c r="I89" s="51">
        <v>1639</v>
      </c>
      <c r="J89" s="51">
        <v>6970</v>
      </c>
      <c r="K89" s="51">
        <v>2936</v>
      </c>
      <c r="L89" s="56">
        <f t="shared" si="9"/>
        <v>0.15139479031960096</v>
      </c>
      <c r="M89" s="56">
        <f t="shared" si="10"/>
        <v>0.64382043229262886</v>
      </c>
      <c r="N89" s="56">
        <f t="shared" si="11"/>
        <v>0.27119896545353778</v>
      </c>
      <c r="P89" s="9">
        <v>11545</v>
      </c>
    </row>
    <row r="90" spans="1:16">
      <c r="A90">
        <v>87</v>
      </c>
      <c r="B90" s="4" t="s">
        <v>76</v>
      </c>
      <c r="C90" s="24">
        <v>2025</v>
      </c>
      <c r="D90" s="24">
        <v>2405</v>
      </c>
      <c r="E90" s="24">
        <v>2664</v>
      </c>
      <c r="F90" s="9">
        <f t="shared" si="12"/>
        <v>5069</v>
      </c>
      <c r="G90" s="55">
        <f t="shared" si="13"/>
        <v>-8.0489248372459965E-2</v>
      </c>
      <c r="H90" s="54">
        <f t="shared" si="14"/>
        <v>2.50320987654321</v>
      </c>
      <c r="I90" s="51">
        <v>772</v>
      </c>
      <c r="J90" s="51">
        <v>3096</v>
      </c>
      <c r="K90" s="51">
        <v>1609</v>
      </c>
      <c r="L90" s="56">
        <f t="shared" si="9"/>
        <v>0.152298283685145</v>
      </c>
      <c r="M90" s="56">
        <f t="shared" si="10"/>
        <v>0.61077135529690274</v>
      </c>
      <c r="N90" s="56">
        <f t="shared" si="11"/>
        <v>0.31741960939041231</v>
      </c>
      <c r="P90" s="9">
        <v>5477</v>
      </c>
    </row>
    <row r="91" spans="1:16">
      <c r="A91">
        <v>88</v>
      </c>
      <c r="B91" s="4" t="s">
        <v>77</v>
      </c>
      <c r="C91" s="24">
        <v>1132</v>
      </c>
      <c r="D91" s="24">
        <v>1273</v>
      </c>
      <c r="E91" s="24">
        <v>1282</v>
      </c>
      <c r="F91" s="9">
        <f t="shared" si="12"/>
        <v>2555</v>
      </c>
      <c r="G91" s="55">
        <f t="shared" si="13"/>
        <v>-0.10136986301369856</v>
      </c>
      <c r="H91" s="54">
        <f t="shared" si="14"/>
        <v>2.2570671378091873</v>
      </c>
      <c r="I91" s="51">
        <v>324</v>
      </c>
      <c r="J91" s="51">
        <v>1637</v>
      </c>
      <c r="K91" s="51">
        <v>853</v>
      </c>
      <c r="L91" s="56">
        <f t="shared" si="9"/>
        <v>0.12681017612524462</v>
      </c>
      <c r="M91" s="56">
        <f t="shared" si="10"/>
        <v>0.64070450097847353</v>
      </c>
      <c r="N91" s="56">
        <f t="shared" si="11"/>
        <v>0.33385518590998042</v>
      </c>
      <c r="P91" s="9">
        <v>2814</v>
      </c>
    </row>
    <row r="92" spans="1:16">
      <c r="A92">
        <v>89</v>
      </c>
      <c r="B92" s="4" t="s">
        <v>78</v>
      </c>
      <c r="C92" s="34">
        <v>704</v>
      </c>
      <c r="D92" s="34">
        <v>604</v>
      </c>
      <c r="E92" s="34">
        <v>607</v>
      </c>
      <c r="F92" s="9">
        <f t="shared" si="12"/>
        <v>1211</v>
      </c>
      <c r="G92" s="55">
        <f t="shared" si="13"/>
        <v>-0.15111478117258459</v>
      </c>
      <c r="H92" s="54">
        <f t="shared" si="14"/>
        <v>1.7201704545454546</v>
      </c>
      <c r="I92" s="51">
        <v>130</v>
      </c>
      <c r="J92" s="51">
        <v>964</v>
      </c>
      <c r="K92" s="51">
        <v>294</v>
      </c>
      <c r="L92" s="56">
        <f t="shared" si="9"/>
        <v>0.10734929810074319</v>
      </c>
      <c r="M92" s="56">
        <f t="shared" si="10"/>
        <v>0.79603633360858794</v>
      </c>
      <c r="N92" s="56">
        <f t="shared" si="11"/>
        <v>0.24277456647398843</v>
      </c>
      <c r="P92" s="11">
        <v>1394</v>
      </c>
    </row>
    <row r="93" spans="1:16">
      <c r="A93">
        <v>90</v>
      </c>
      <c r="B93" s="4" t="s">
        <v>79</v>
      </c>
      <c r="C93" s="24">
        <v>1533</v>
      </c>
      <c r="D93" s="24">
        <v>1656</v>
      </c>
      <c r="E93" s="24">
        <v>1940</v>
      </c>
      <c r="F93" s="9">
        <f t="shared" si="12"/>
        <v>3596</v>
      </c>
      <c r="G93" s="55">
        <f t="shared" si="13"/>
        <v>-6.5628476084538478E-2</v>
      </c>
      <c r="H93" s="54">
        <f t="shared" si="14"/>
        <v>2.345727332028702</v>
      </c>
      <c r="I93" s="51">
        <v>400</v>
      </c>
      <c r="J93" s="51">
        <v>1927</v>
      </c>
      <c r="K93" s="51">
        <v>1505</v>
      </c>
      <c r="L93" s="56">
        <f t="shared" si="9"/>
        <v>0.11123470522803114</v>
      </c>
      <c r="M93" s="56">
        <f t="shared" si="10"/>
        <v>0.53587319243604004</v>
      </c>
      <c r="N93" s="56">
        <f t="shared" si="11"/>
        <v>0.41852057842046719</v>
      </c>
      <c r="P93" s="9">
        <v>3832</v>
      </c>
    </row>
    <row r="94" spans="1:16">
      <c r="A94">
        <v>91</v>
      </c>
      <c r="B94" s="4" t="s">
        <v>80</v>
      </c>
      <c r="C94" s="24">
        <v>1330</v>
      </c>
      <c r="D94" s="24">
        <v>1567</v>
      </c>
      <c r="E94" s="24">
        <v>1661</v>
      </c>
      <c r="F94" s="9">
        <f t="shared" si="12"/>
        <v>3228</v>
      </c>
      <c r="G94" s="55">
        <f t="shared" si="13"/>
        <v>-0.10439900867410155</v>
      </c>
      <c r="H94" s="54">
        <f t="shared" si="14"/>
        <v>2.4270676691729323</v>
      </c>
      <c r="I94" s="51">
        <v>385</v>
      </c>
      <c r="J94" s="51">
        <v>1978</v>
      </c>
      <c r="K94" s="51">
        <v>1202</v>
      </c>
      <c r="L94" s="56">
        <f t="shared" si="9"/>
        <v>0.11926889714993805</v>
      </c>
      <c r="M94" s="56">
        <f t="shared" si="10"/>
        <v>0.61276332094175956</v>
      </c>
      <c r="N94" s="56">
        <f t="shared" si="11"/>
        <v>0.37236679058240396</v>
      </c>
      <c r="P94" s="9">
        <v>3565</v>
      </c>
    </row>
    <row r="95" spans="1:16">
      <c r="A95">
        <v>92</v>
      </c>
      <c r="B95" s="4" t="s">
        <v>81</v>
      </c>
      <c r="C95" s="24">
        <v>1674</v>
      </c>
      <c r="D95" s="24">
        <v>1718</v>
      </c>
      <c r="E95" s="24">
        <v>1829</v>
      </c>
      <c r="F95" s="9">
        <f t="shared" si="12"/>
        <v>3547</v>
      </c>
      <c r="G95" s="55">
        <f t="shared" si="13"/>
        <v>-6.4279672963067469E-2</v>
      </c>
      <c r="H95" s="54">
        <f t="shared" si="14"/>
        <v>2.1188769414575868</v>
      </c>
      <c r="I95" s="51">
        <v>365</v>
      </c>
      <c r="J95" s="51">
        <v>2032</v>
      </c>
      <c r="K95" s="51">
        <v>1378</v>
      </c>
      <c r="L95" s="56">
        <f t="shared" si="9"/>
        <v>0.10290386241894559</v>
      </c>
      <c r="M95" s="56">
        <f t="shared" si="10"/>
        <v>0.57287848886382864</v>
      </c>
      <c r="N95" s="56">
        <f t="shared" si="11"/>
        <v>0.38849732168029322</v>
      </c>
      <c r="P95" s="9">
        <v>3775</v>
      </c>
    </row>
    <row r="96" spans="1:16">
      <c r="A96">
        <v>93</v>
      </c>
      <c r="B96" s="4" t="s">
        <v>82</v>
      </c>
      <c r="C96" s="24">
        <v>2041</v>
      </c>
      <c r="D96" s="24">
        <v>2287</v>
      </c>
      <c r="E96" s="24">
        <v>2372</v>
      </c>
      <c r="F96" s="9">
        <f t="shared" si="12"/>
        <v>4659</v>
      </c>
      <c r="G96" s="55">
        <f t="shared" si="13"/>
        <v>-0.11139729555698639</v>
      </c>
      <c r="H96" s="54">
        <f t="shared" si="14"/>
        <v>2.2827045565899069</v>
      </c>
      <c r="I96" s="51">
        <v>548</v>
      </c>
      <c r="J96" s="51">
        <v>2870</v>
      </c>
      <c r="K96" s="51">
        <v>1760</v>
      </c>
      <c r="L96" s="56">
        <f t="shared" si="9"/>
        <v>0.11762180725477571</v>
      </c>
      <c r="M96" s="56">
        <f t="shared" si="10"/>
        <v>0.61601201974672681</v>
      </c>
      <c r="N96" s="56">
        <f t="shared" si="11"/>
        <v>0.37776346855548398</v>
      </c>
      <c r="P96" s="9">
        <v>5178</v>
      </c>
    </row>
    <row r="97" spans="1:16">
      <c r="A97">
        <v>94</v>
      </c>
      <c r="B97" s="4" t="s">
        <v>83</v>
      </c>
      <c r="C97" s="34">
        <v>405</v>
      </c>
      <c r="D97" s="34">
        <v>435</v>
      </c>
      <c r="E97" s="34">
        <v>397</v>
      </c>
      <c r="F97" s="9">
        <f t="shared" si="12"/>
        <v>832</v>
      </c>
      <c r="G97" s="55">
        <f t="shared" si="13"/>
        <v>-0.19591346153846145</v>
      </c>
      <c r="H97" s="54">
        <f t="shared" si="14"/>
        <v>2.0543209876543211</v>
      </c>
      <c r="I97" s="51">
        <v>53</v>
      </c>
      <c r="J97" s="51">
        <v>696</v>
      </c>
      <c r="K97" s="51">
        <v>246</v>
      </c>
      <c r="L97" s="56">
        <f t="shared" si="9"/>
        <v>6.3701923076923073E-2</v>
      </c>
      <c r="M97" s="56">
        <f t="shared" si="10"/>
        <v>0.83653846153846156</v>
      </c>
      <c r="N97" s="56">
        <f t="shared" si="11"/>
        <v>0.29567307692307693</v>
      </c>
      <c r="P97" s="11">
        <v>995</v>
      </c>
    </row>
    <row r="98" spans="1:16">
      <c r="A98">
        <v>95</v>
      </c>
      <c r="B98" s="4" t="s">
        <v>84</v>
      </c>
      <c r="C98" s="24">
        <v>897</v>
      </c>
      <c r="D98" s="24">
        <v>938</v>
      </c>
      <c r="E98" s="24">
        <v>829</v>
      </c>
      <c r="F98" s="9">
        <f t="shared" si="12"/>
        <v>1767</v>
      </c>
      <c r="G98" s="55">
        <f t="shared" si="13"/>
        <v>-7.9230333899264371E-2</v>
      </c>
      <c r="H98" s="54">
        <f t="shared" si="14"/>
        <v>1.9698996655518395</v>
      </c>
      <c r="I98" s="51">
        <v>53</v>
      </c>
      <c r="J98" s="51">
        <v>696</v>
      </c>
      <c r="K98" s="51">
        <v>246</v>
      </c>
      <c r="L98" s="56">
        <f t="shared" si="9"/>
        <v>2.9994340690435765E-2</v>
      </c>
      <c r="M98" s="56">
        <f t="shared" si="10"/>
        <v>0.39388794567062818</v>
      </c>
      <c r="N98" s="56">
        <f t="shared" si="11"/>
        <v>0.13921901528013583</v>
      </c>
      <c r="P98" s="9">
        <v>1907</v>
      </c>
    </row>
    <row r="99" spans="1:16">
      <c r="A99">
        <v>96</v>
      </c>
      <c r="B99" s="4" t="s">
        <v>64</v>
      </c>
      <c r="C99" s="34">
        <v>690</v>
      </c>
      <c r="D99" s="34">
        <v>754</v>
      </c>
      <c r="E99" s="34">
        <v>771</v>
      </c>
      <c r="F99" s="9">
        <f>SUM(D99:E99)</f>
        <v>1525</v>
      </c>
      <c r="G99" s="55">
        <f>((1-(P99/F99))*100)/100</f>
        <v>-0.12131147540983613</v>
      </c>
      <c r="H99" s="54">
        <f>F99/C99</f>
        <v>2.2101449275362319</v>
      </c>
      <c r="I99" s="51">
        <v>193</v>
      </c>
      <c r="J99" s="51">
        <v>897</v>
      </c>
      <c r="K99" s="51">
        <v>620</v>
      </c>
      <c r="L99" s="56">
        <f t="shared" si="9"/>
        <v>0.12655737704918033</v>
      </c>
      <c r="M99" s="56">
        <f t="shared" si="10"/>
        <v>0.58819672131147538</v>
      </c>
      <c r="N99" s="56">
        <f t="shared" si="11"/>
        <v>0.40655737704918032</v>
      </c>
      <c r="P99" s="11">
        <v>1710</v>
      </c>
    </row>
    <row r="100" spans="1:16">
      <c r="A100">
        <v>97</v>
      </c>
      <c r="B100" s="4" t="s">
        <v>85</v>
      </c>
      <c r="C100" s="20">
        <v>10402</v>
      </c>
      <c r="D100" s="20">
        <v>10516</v>
      </c>
      <c r="E100" s="20">
        <v>11705</v>
      </c>
      <c r="F100" s="9">
        <f t="shared" si="12"/>
        <v>22221</v>
      </c>
      <c r="G100" s="55">
        <f t="shared" si="13"/>
        <v>-0.10062553440439226</v>
      </c>
      <c r="H100" s="54">
        <f t="shared" si="14"/>
        <v>2.1362238031147855</v>
      </c>
      <c r="I100" s="51">
        <v>2751</v>
      </c>
      <c r="J100" s="51">
        <v>14807</v>
      </c>
      <c r="K100" s="51">
        <v>6899</v>
      </c>
      <c r="L100" s="56">
        <f t="shared" si="9"/>
        <v>0.12380180909950048</v>
      </c>
      <c r="M100" s="56">
        <f t="shared" si="10"/>
        <v>0.66635164934071378</v>
      </c>
      <c r="N100" s="56">
        <f t="shared" si="11"/>
        <v>0.31047207596417803</v>
      </c>
      <c r="P100" s="20">
        <v>24457</v>
      </c>
    </row>
    <row r="101" spans="1:16">
      <c r="A101">
        <v>98</v>
      </c>
      <c r="B101" s="4" t="s">
        <v>86</v>
      </c>
      <c r="C101" s="24">
        <v>2051</v>
      </c>
      <c r="D101" s="24">
        <v>2024</v>
      </c>
      <c r="E101" s="24">
        <v>2473</v>
      </c>
      <c r="F101" s="9">
        <f t="shared" si="12"/>
        <v>4497</v>
      </c>
      <c r="G101" s="55">
        <f t="shared" si="13"/>
        <v>-0.12919724260618182</v>
      </c>
      <c r="H101" s="54">
        <f t="shared" si="14"/>
        <v>2.1925889809848855</v>
      </c>
      <c r="I101" s="51">
        <v>479</v>
      </c>
      <c r="J101" s="51">
        <v>2658</v>
      </c>
      <c r="K101" s="51">
        <v>1941</v>
      </c>
      <c r="L101" s="56">
        <f t="shared" si="9"/>
        <v>0.10651545474760951</v>
      </c>
      <c r="M101" s="56">
        <f t="shared" si="10"/>
        <v>0.59106070713809211</v>
      </c>
      <c r="N101" s="56">
        <f t="shared" si="11"/>
        <v>0.43162108072048033</v>
      </c>
      <c r="P101" s="9">
        <v>5078</v>
      </c>
    </row>
    <row r="102" spans="1:16">
      <c r="A102">
        <v>99</v>
      </c>
      <c r="B102" s="4" t="s">
        <v>87</v>
      </c>
      <c r="C102" s="24">
        <v>1406</v>
      </c>
      <c r="D102" s="24">
        <v>1585</v>
      </c>
      <c r="E102" s="24">
        <v>1751</v>
      </c>
      <c r="F102" s="9">
        <f t="shared" si="12"/>
        <v>3336</v>
      </c>
      <c r="G102" s="55">
        <f t="shared" si="13"/>
        <v>-0.11420863309352525</v>
      </c>
      <c r="H102" s="54">
        <f t="shared" si="14"/>
        <v>2.3726884779516357</v>
      </c>
      <c r="I102" s="51">
        <v>357</v>
      </c>
      <c r="J102" s="51">
        <v>2071</v>
      </c>
      <c r="K102" s="51">
        <v>1289</v>
      </c>
      <c r="L102" s="56">
        <f t="shared" si="9"/>
        <v>0.10701438848920863</v>
      </c>
      <c r="M102" s="56">
        <f t="shared" si="10"/>
        <v>0.62080335731414871</v>
      </c>
      <c r="N102" s="56">
        <f t="shared" si="11"/>
        <v>0.38639088729016785</v>
      </c>
      <c r="P102" s="9">
        <v>3717</v>
      </c>
    </row>
    <row r="103" spans="1:16">
      <c r="A103">
        <v>100</v>
      </c>
      <c r="B103" s="4" t="s">
        <v>88</v>
      </c>
      <c r="C103" s="24">
        <v>1420</v>
      </c>
      <c r="D103" s="24">
        <v>1549</v>
      </c>
      <c r="E103" s="24">
        <v>1716</v>
      </c>
      <c r="F103" s="9">
        <f t="shared" si="12"/>
        <v>3265</v>
      </c>
      <c r="G103" s="55">
        <f t="shared" si="13"/>
        <v>-0.11975497702909642</v>
      </c>
      <c r="H103" s="54">
        <f t="shared" si="14"/>
        <v>2.2992957746478875</v>
      </c>
      <c r="I103" s="51">
        <v>392</v>
      </c>
      <c r="J103" s="51">
        <v>1927</v>
      </c>
      <c r="K103" s="51">
        <v>1337</v>
      </c>
      <c r="L103" s="56">
        <f t="shared" si="9"/>
        <v>0.12006125574272589</v>
      </c>
      <c r="M103" s="56">
        <f t="shared" si="10"/>
        <v>0.59019908116385911</v>
      </c>
      <c r="N103" s="56">
        <f t="shared" si="11"/>
        <v>0.40949464012251147</v>
      </c>
      <c r="P103" s="9">
        <v>3656</v>
      </c>
    </row>
    <row r="104" spans="1:16">
      <c r="A104">
        <v>101</v>
      </c>
      <c r="B104" s="4" t="s">
        <v>89</v>
      </c>
      <c r="C104" s="24">
        <v>3367</v>
      </c>
      <c r="D104" s="24">
        <v>3490</v>
      </c>
      <c r="E104" s="24">
        <v>3837</v>
      </c>
      <c r="F104" s="9">
        <f t="shared" si="12"/>
        <v>7327</v>
      </c>
      <c r="G104" s="55">
        <f t="shared" si="13"/>
        <v>-8.6938719803466569E-2</v>
      </c>
      <c r="H104" s="54">
        <f t="shared" si="14"/>
        <v>2.1761211761211761</v>
      </c>
      <c r="I104" s="51">
        <v>828</v>
      </c>
      <c r="J104" s="51">
        <v>4284</v>
      </c>
      <c r="K104" s="51">
        <v>2850</v>
      </c>
      <c r="L104" s="56">
        <f t="shared" si="9"/>
        <v>0.11300668759383103</v>
      </c>
      <c r="M104" s="56">
        <f t="shared" si="10"/>
        <v>0.58468677494199539</v>
      </c>
      <c r="N104" s="56">
        <f t="shared" si="11"/>
        <v>0.38897229425412855</v>
      </c>
      <c r="P104" s="9">
        <v>7964</v>
      </c>
    </row>
    <row r="105" spans="1:16">
      <c r="A105">
        <v>102</v>
      </c>
      <c r="B105" s="4" t="s">
        <v>90</v>
      </c>
      <c r="C105" s="34">
        <v>537</v>
      </c>
      <c r="D105" s="34">
        <v>578</v>
      </c>
      <c r="E105" s="34">
        <v>639</v>
      </c>
      <c r="F105" s="9">
        <f t="shared" si="12"/>
        <v>1217</v>
      </c>
      <c r="G105" s="55">
        <f t="shared" si="13"/>
        <v>-0.12489728841413307</v>
      </c>
      <c r="H105" s="54">
        <f t="shared" si="14"/>
        <v>2.2662942271880819</v>
      </c>
      <c r="I105" s="51">
        <v>157</v>
      </c>
      <c r="J105" s="51">
        <v>741</v>
      </c>
      <c r="K105" s="51">
        <v>471</v>
      </c>
      <c r="L105" s="56">
        <f t="shared" si="9"/>
        <v>0.12900575184880855</v>
      </c>
      <c r="M105" s="56">
        <f t="shared" si="10"/>
        <v>0.60887428101889896</v>
      </c>
      <c r="N105" s="56">
        <f t="shared" si="11"/>
        <v>0.38701725554642563</v>
      </c>
      <c r="P105" s="11">
        <v>1369</v>
      </c>
    </row>
    <row r="106" spans="1:16">
      <c r="A106">
        <v>103</v>
      </c>
      <c r="B106" s="4" t="s">
        <v>91</v>
      </c>
      <c r="C106" s="24">
        <v>1225</v>
      </c>
      <c r="D106" s="24">
        <v>1368</v>
      </c>
      <c r="E106" s="24">
        <v>1438</v>
      </c>
      <c r="F106" s="9">
        <f t="shared" si="12"/>
        <v>2806</v>
      </c>
      <c r="G106" s="55">
        <f t="shared" si="13"/>
        <v>-9.9073414112615735E-2</v>
      </c>
      <c r="H106" s="54">
        <f t="shared" si="14"/>
        <v>2.2906122448979591</v>
      </c>
      <c r="I106" s="51">
        <v>371</v>
      </c>
      <c r="J106" s="51">
        <v>1656</v>
      </c>
      <c r="K106" s="51">
        <v>1057</v>
      </c>
      <c r="L106" s="56">
        <f t="shared" si="9"/>
        <v>0.13221667854597291</v>
      </c>
      <c r="M106" s="56">
        <f t="shared" si="10"/>
        <v>0.5901639344262295</v>
      </c>
      <c r="N106" s="56">
        <f t="shared" si="11"/>
        <v>0.37669280114041342</v>
      </c>
      <c r="P106" s="9">
        <v>3084</v>
      </c>
    </row>
    <row r="107" spans="1:16">
      <c r="A107">
        <v>104</v>
      </c>
      <c r="B107" s="4" t="s">
        <v>92</v>
      </c>
      <c r="C107" s="24">
        <v>1502</v>
      </c>
      <c r="D107" s="24">
        <v>1643</v>
      </c>
      <c r="E107" s="24">
        <v>1600</v>
      </c>
      <c r="F107" s="9">
        <f t="shared" si="12"/>
        <v>3243</v>
      </c>
      <c r="G107" s="55">
        <f t="shared" si="13"/>
        <v>-0.16558741905642926</v>
      </c>
      <c r="H107" s="54">
        <f t="shared" si="14"/>
        <v>2.159121171770972</v>
      </c>
      <c r="I107" s="51">
        <v>453</v>
      </c>
      <c r="J107" s="51">
        <v>2275</v>
      </c>
      <c r="K107" s="51">
        <v>1052</v>
      </c>
      <c r="L107" s="56">
        <f t="shared" si="9"/>
        <v>0.13968547641073081</v>
      </c>
      <c r="M107" s="56">
        <f t="shared" si="10"/>
        <v>0.70151094665433245</v>
      </c>
      <c r="N107" s="56">
        <f t="shared" si="11"/>
        <v>0.324390995991366</v>
      </c>
      <c r="P107" s="9">
        <v>3780</v>
      </c>
    </row>
    <row r="108" spans="1:16">
      <c r="A108">
        <v>105</v>
      </c>
      <c r="B108" s="4" t="s">
        <v>94</v>
      </c>
      <c r="C108" s="20">
        <v>16486</v>
      </c>
      <c r="D108" s="20">
        <v>17809</v>
      </c>
      <c r="E108" s="20">
        <v>18571</v>
      </c>
      <c r="F108" s="9">
        <f t="shared" si="12"/>
        <v>36380</v>
      </c>
      <c r="G108" s="55">
        <f t="shared" si="13"/>
        <v>-8.8372732270478385E-2</v>
      </c>
      <c r="H108" s="54">
        <f t="shared" si="14"/>
        <v>2.2067208540579886</v>
      </c>
      <c r="I108" s="51">
        <v>4807</v>
      </c>
      <c r="J108" s="51">
        <v>25125</v>
      </c>
      <c r="K108" s="51">
        <v>9663</v>
      </c>
      <c r="L108" s="56">
        <f t="shared" si="9"/>
        <v>0.13213304013194063</v>
      </c>
      <c r="M108" s="56">
        <f t="shared" si="10"/>
        <v>0.69062671797691044</v>
      </c>
      <c r="N108" s="56">
        <f t="shared" si="11"/>
        <v>0.26561297416162727</v>
      </c>
      <c r="P108" s="11">
        <v>39595</v>
      </c>
    </row>
    <row r="109" spans="1:16">
      <c r="A109">
        <v>106</v>
      </c>
      <c r="B109" s="4" t="s">
        <v>95</v>
      </c>
      <c r="C109" s="34">
        <v>1174</v>
      </c>
      <c r="D109" s="34">
        <v>1282</v>
      </c>
      <c r="E109" s="34">
        <v>1402</v>
      </c>
      <c r="F109" s="9">
        <f t="shared" si="12"/>
        <v>2684</v>
      </c>
      <c r="G109" s="55">
        <f t="shared" si="13"/>
        <v>-5.2533532041728837E-2</v>
      </c>
      <c r="H109" s="54">
        <f t="shared" si="14"/>
        <v>2.2862010221465074</v>
      </c>
      <c r="I109" s="51">
        <v>435</v>
      </c>
      <c r="J109" s="51">
        <v>1776</v>
      </c>
      <c r="K109" s="51">
        <v>614</v>
      </c>
      <c r="L109" s="56">
        <f t="shared" si="9"/>
        <v>0.16207153502235469</v>
      </c>
      <c r="M109" s="56">
        <f t="shared" si="10"/>
        <v>0.66169895678092394</v>
      </c>
      <c r="N109" s="56">
        <f t="shared" si="11"/>
        <v>0.22876304023845007</v>
      </c>
      <c r="P109" s="11">
        <v>2825</v>
      </c>
    </row>
    <row r="110" spans="1:16">
      <c r="A110">
        <v>107</v>
      </c>
      <c r="B110" s="4" t="s">
        <v>96</v>
      </c>
      <c r="C110" s="24">
        <v>1845</v>
      </c>
      <c r="D110" s="24">
        <v>1871</v>
      </c>
      <c r="E110" s="24">
        <v>2010</v>
      </c>
      <c r="F110" s="9">
        <f t="shared" si="12"/>
        <v>3881</v>
      </c>
      <c r="G110" s="55">
        <f t="shared" si="13"/>
        <v>-7.3950012883277516E-2</v>
      </c>
      <c r="H110" s="54">
        <f t="shared" si="14"/>
        <v>2.1035230352303524</v>
      </c>
      <c r="I110" s="51">
        <v>504</v>
      </c>
      <c r="J110" s="51">
        <v>2516</v>
      </c>
      <c r="K110" s="51">
        <v>1148</v>
      </c>
      <c r="L110" s="56">
        <f t="shared" si="9"/>
        <v>0.12986343725843855</v>
      </c>
      <c r="M110" s="56">
        <f t="shared" si="10"/>
        <v>0.64828652409172893</v>
      </c>
      <c r="N110" s="56">
        <f t="shared" si="11"/>
        <v>0.29580005153311001</v>
      </c>
      <c r="P110" s="9">
        <v>4168</v>
      </c>
    </row>
    <row r="111" spans="1:16">
      <c r="A111">
        <v>108</v>
      </c>
      <c r="B111" s="4" t="s">
        <v>97</v>
      </c>
      <c r="C111" s="24">
        <v>775</v>
      </c>
      <c r="D111" s="24">
        <v>869</v>
      </c>
      <c r="E111" s="24">
        <v>888</v>
      </c>
      <c r="F111" s="9">
        <f t="shared" si="12"/>
        <v>1757</v>
      </c>
      <c r="G111" s="55">
        <f t="shared" si="13"/>
        <v>-0.12350597609561742</v>
      </c>
      <c r="H111" s="54">
        <f t="shared" si="14"/>
        <v>2.2670967741935484</v>
      </c>
      <c r="I111" s="51">
        <v>207</v>
      </c>
      <c r="J111" s="51">
        <v>1057</v>
      </c>
      <c r="K111" s="51">
        <v>710</v>
      </c>
      <c r="L111" s="56">
        <f t="shared" si="9"/>
        <v>0.11781445645987479</v>
      </c>
      <c r="M111" s="56">
        <f t="shared" si="10"/>
        <v>0.60159362549800799</v>
      </c>
      <c r="N111" s="56">
        <f t="shared" si="11"/>
        <v>0.40409789413773478</v>
      </c>
      <c r="P111" s="9">
        <v>1974</v>
      </c>
    </row>
    <row r="112" spans="1:16">
      <c r="A112">
        <v>109</v>
      </c>
      <c r="B112" s="4" t="s">
        <v>218</v>
      </c>
      <c r="C112" s="24">
        <v>3772</v>
      </c>
      <c r="D112" s="24">
        <v>3983</v>
      </c>
      <c r="E112" s="24">
        <v>4454</v>
      </c>
      <c r="F112" s="9">
        <f t="shared" si="12"/>
        <v>8437</v>
      </c>
      <c r="G112" s="55">
        <f t="shared" si="13"/>
        <v>-8.1545573070996871E-2</v>
      </c>
      <c r="H112" s="54">
        <f t="shared" si="14"/>
        <v>2.2367444326617179</v>
      </c>
      <c r="I112" s="51">
        <v>955</v>
      </c>
      <c r="J112" s="51">
        <v>4291</v>
      </c>
      <c r="K112" s="51">
        <v>1906</v>
      </c>
      <c r="L112" s="56">
        <f t="shared" si="9"/>
        <v>0.1131918928529098</v>
      </c>
      <c r="M112" s="56">
        <f t="shared" si="10"/>
        <v>0.50859310181344075</v>
      </c>
      <c r="N112" s="56">
        <f t="shared" si="11"/>
        <v>0.22590968353680219</v>
      </c>
      <c r="P112" s="9">
        <v>9125</v>
      </c>
    </row>
    <row r="113" spans="1:16">
      <c r="A113">
        <v>110</v>
      </c>
      <c r="B113" s="4" t="s">
        <v>98</v>
      </c>
      <c r="C113" s="24">
        <v>1782</v>
      </c>
      <c r="D113" s="24">
        <v>2037</v>
      </c>
      <c r="E113" s="24">
        <v>2017</v>
      </c>
      <c r="F113" s="9">
        <f t="shared" si="12"/>
        <v>4054</v>
      </c>
      <c r="G113" s="55">
        <f t="shared" si="13"/>
        <v>-7.9921065614208198E-2</v>
      </c>
      <c r="H113" s="54">
        <f t="shared" si="14"/>
        <v>2.2749719416386083</v>
      </c>
      <c r="I113" s="51">
        <v>528</v>
      </c>
      <c r="J113" s="51">
        <v>2658</v>
      </c>
      <c r="K113" s="51">
        <v>1192</v>
      </c>
      <c r="L113" s="56">
        <f t="shared" si="9"/>
        <v>0.13024173655648741</v>
      </c>
      <c r="M113" s="56">
        <f t="shared" si="10"/>
        <v>0.65564874198322642</v>
      </c>
      <c r="N113" s="56">
        <f t="shared" si="11"/>
        <v>0.29403058707449431</v>
      </c>
      <c r="P113" s="9">
        <v>4378</v>
      </c>
    </row>
    <row r="114" spans="1:16">
      <c r="A114">
        <v>111</v>
      </c>
      <c r="B114" s="4" t="s">
        <v>99</v>
      </c>
      <c r="C114" s="24">
        <v>1353</v>
      </c>
      <c r="D114" s="24">
        <v>1398</v>
      </c>
      <c r="E114" s="24">
        <v>1375</v>
      </c>
      <c r="F114" s="9">
        <f t="shared" si="12"/>
        <v>2773</v>
      </c>
      <c r="G114" s="55">
        <f t="shared" si="13"/>
        <v>-0.10998918139199422</v>
      </c>
      <c r="H114" s="54">
        <f t="shared" si="14"/>
        <v>2.0495195861049518</v>
      </c>
      <c r="I114" s="51">
        <v>316</v>
      </c>
      <c r="J114" s="51">
        <v>1816</v>
      </c>
      <c r="K114" s="51">
        <v>946</v>
      </c>
      <c r="L114" s="56">
        <f t="shared" si="9"/>
        <v>0.1139560043274432</v>
      </c>
      <c r="M114" s="56">
        <f t="shared" si="10"/>
        <v>0.65488640461593939</v>
      </c>
      <c r="N114" s="56">
        <f t="shared" si="11"/>
        <v>0.34114677244861163</v>
      </c>
      <c r="P114" s="9">
        <v>3078</v>
      </c>
    </row>
    <row r="115" spans="1:16">
      <c r="A115">
        <v>112</v>
      </c>
      <c r="B115" s="4" t="s">
        <v>100</v>
      </c>
      <c r="C115" s="24">
        <v>1154</v>
      </c>
      <c r="D115" s="24">
        <v>1122</v>
      </c>
      <c r="E115" s="24">
        <v>1181</v>
      </c>
      <c r="F115" s="9">
        <f t="shared" si="12"/>
        <v>2303</v>
      </c>
      <c r="G115" s="55">
        <f t="shared" si="13"/>
        <v>-0.12462006079027364</v>
      </c>
      <c r="H115" s="54">
        <f t="shared" si="14"/>
        <v>1.9956672443674177</v>
      </c>
      <c r="I115" s="51">
        <v>241</v>
      </c>
      <c r="J115" s="51">
        <v>1465</v>
      </c>
      <c r="K115" s="51">
        <v>884</v>
      </c>
      <c r="L115" s="56">
        <f t="shared" si="9"/>
        <v>0.1046461137646548</v>
      </c>
      <c r="M115" s="56">
        <f t="shared" si="10"/>
        <v>0.63612679114198867</v>
      </c>
      <c r="N115" s="56">
        <f t="shared" si="11"/>
        <v>0.38384715588363005</v>
      </c>
      <c r="P115" s="9">
        <v>2590</v>
      </c>
    </row>
    <row r="116" spans="1:16">
      <c r="A116">
        <v>113</v>
      </c>
      <c r="B116" s="4" t="s">
        <v>101</v>
      </c>
      <c r="C116" s="24">
        <v>1264</v>
      </c>
      <c r="D116" s="24">
        <v>1321</v>
      </c>
      <c r="E116" s="24">
        <v>1466</v>
      </c>
      <c r="F116" s="9">
        <f t="shared" ref="F116:F165" si="15">SUM(D116:E116)</f>
        <v>2787</v>
      </c>
      <c r="G116" s="55">
        <f t="shared" ref="G116:G165" si="16">((1-(P116/F116))*100)/100</f>
        <v>-8.9702188733405061E-2</v>
      </c>
      <c r="H116" s="54">
        <f t="shared" si="14"/>
        <v>2.2049050632911391</v>
      </c>
      <c r="I116" s="51">
        <v>342</v>
      </c>
      <c r="J116" s="51">
        <v>1665</v>
      </c>
      <c r="K116" s="51">
        <v>1030</v>
      </c>
      <c r="L116" s="56">
        <f t="shared" si="9"/>
        <v>0.12271259418729817</v>
      </c>
      <c r="M116" s="56">
        <f t="shared" si="10"/>
        <v>0.59741657696447792</v>
      </c>
      <c r="N116" s="56">
        <f t="shared" si="11"/>
        <v>0.36957301758162897</v>
      </c>
      <c r="P116" s="9">
        <v>3037</v>
      </c>
    </row>
    <row r="117" spans="1:16">
      <c r="A117">
        <v>114</v>
      </c>
      <c r="B117" s="4" t="s">
        <v>93</v>
      </c>
      <c r="C117" s="24">
        <v>1138</v>
      </c>
      <c r="D117" s="24">
        <v>1279</v>
      </c>
      <c r="E117" s="24">
        <v>1168</v>
      </c>
      <c r="F117" s="9">
        <f>SUM(D117:E117)</f>
        <v>2447</v>
      </c>
      <c r="G117" s="55">
        <f>((1-(P117/F117))*100)/100</f>
        <v>-9.3992644053943586E-2</v>
      </c>
      <c r="H117" s="54">
        <f>F117/C117</f>
        <v>2.1502636203866432</v>
      </c>
      <c r="I117" s="51">
        <v>328</v>
      </c>
      <c r="J117" s="51">
        <v>1738</v>
      </c>
      <c r="K117" s="51">
        <v>611</v>
      </c>
      <c r="L117" s="56">
        <f t="shared" ref="L117:L165" si="17">I117/F117</f>
        <v>0.13404168369431957</v>
      </c>
      <c r="M117" s="56">
        <f t="shared" ref="M117:M165" si="18">J117/F117</f>
        <v>0.71025745811197383</v>
      </c>
      <c r="N117" s="56">
        <f t="shared" ref="N117:N165" si="19">K117/F117</f>
        <v>0.24969350224765019</v>
      </c>
      <c r="P117" s="9">
        <v>2677</v>
      </c>
    </row>
    <row r="118" spans="1:16">
      <c r="A118">
        <v>115</v>
      </c>
      <c r="B118" s="4" t="s">
        <v>219</v>
      </c>
      <c r="C118" s="20">
        <v>56202</v>
      </c>
      <c r="D118" s="20">
        <v>58020</v>
      </c>
      <c r="E118" s="20">
        <v>63206</v>
      </c>
      <c r="F118" s="9">
        <f t="shared" si="15"/>
        <v>121226</v>
      </c>
      <c r="G118" s="55">
        <f t="shared" si="16"/>
        <v>-3.681553462128595E-2</v>
      </c>
      <c r="H118" s="54">
        <f t="shared" si="14"/>
        <v>2.1569695028646669</v>
      </c>
      <c r="I118" s="51">
        <v>13459</v>
      </c>
      <c r="J118" s="51">
        <v>68624</v>
      </c>
      <c r="K118" s="51">
        <v>26223</v>
      </c>
      <c r="L118" s="56">
        <f t="shared" si="17"/>
        <v>0.1110240377476779</v>
      </c>
      <c r="M118" s="56">
        <f t="shared" si="18"/>
        <v>0.56608318347549202</v>
      </c>
      <c r="N118" s="56">
        <f t="shared" si="19"/>
        <v>0.2163149819345685</v>
      </c>
      <c r="P118" s="20">
        <v>125689</v>
      </c>
    </row>
    <row r="119" spans="1:16">
      <c r="A119">
        <v>116</v>
      </c>
      <c r="B119" s="4" t="s">
        <v>102</v>
      </c>
      <c r="C119" s="20">
        <v>18035</v>
      </c>
      <c r="D119" s="20">
        <v>19819</v>
      </c>
      <c r="E119" s="20">
        <v>19258</v>
      </c>
      <c r="F119" s="9">
        <f t="shared" si="15"/>
        <v>39077</v>
      </c>
      <c r="G119" s="55">
        <f t="shared" si="16"/>
        <v>-4.9159352048519622E-2</v>
      </c>
      <c r="H119" s="54">
        <f t="shared" ref="H119:H167" si="20">F119/C119</f>
        <v>2.1667313556972552</v>
      </c>
      <c r="I119" s="51">
        <v>5061</v>
      </c>
      <c r="J119" s="51">
        <v>26578</v>
      </c>
      <c r="K119" s="51">
        <v>9324</v>
      </c>
      <c r="L119" s="56">
        <f t="shared" si="17"/>
        <v>0.12951352457967602</v>
      </c>
      <c r="M119" s="56">
        <f t="shared" si="18"/>
        <v>0.68014433042454636</v>
      </c>
      <c r="N119" s="56">
        <f t="shared" si="19"/>
        <v>0.23860582951608364</v>
      </c>
      <c r="P119" s="20">
        <v>40998</v>
      </c>
    </row>
    <row r="120" spans="1:16">
      <c r="A120">
        <v>117</v>
      </c>
      <c r="B120" s="4" t="s">
        <v>103</v>
      </c>
      <c r="C120" s="20">
        <v>11127</v>
      </c>
      <c r="D120" s="20">
        <v>10954</v>
      </c>
      <c r="E120" s="20">
        <v>12155</v>
      </c>
      <c r="F120" s="9">
        <f t="shared" si="15"/>
        <v>23109</v>
      </c>
      <c r="G120" s="55">
        <f t="shared" si="16"/>
        <v>-7.101129430092179E-2</v>
      </c>
      <c r="H120" s="54">
        <f t="shared" si="20"/>
        <v>2.0768401186303587</v>
      </c>
      <c r="I120" s="51">
        <v>2774</v>
      </c>
      <c r="J120" s="51">
        <v>14855</v>
      </c>
      <c r="K120" s="51">
        <v>7103</v>
      </c>
      <c r="L120" s="56">
        <f t="shared" si="17"/>
        <v>0.12003981132891947</v>
      </c>
      <c r="M120" s="56">
        <f t="shared" si="18"/>
        <v>0.64282314249859362</v>
      </c>
      <c r="N120" s="56">
        <f t="shared" si="19"/>
        <v>0.3073694231684625</v>
      </c>
      <c r="P120" s="20">
        <v>24750</v>
      </c>
    </row>
    <row r="121" spans="1:16">
      <c r="A121">
        <v>118</v>
      </c>
      <c r="B121" s="4" t="s">
        <v>104</v>
      </c>
      <c r="C121" s="20">
        <v>8626</v>
      </c>
      <c r="D121" s="20">
        <v>9763</v>
      </c>
      <c r="E121" s="20">
        <v>10533</v>
      </c>
      <c r="F121" s="9">
        <f t="shared" si="15"/>
        <v>20296</v>
      </c>
      <c r="G121" s="55">
        <f t="shared" si="16"/>
        <v>-6.3017343318880537E-2</v>
      </c>
      <c r="H121" s="54">
        <f t="shared" si="20"/>
        <v>2.3528866218409461</v>
      </c>
      <c r="I121" s="51">
        <v>2720</v>
      </c>
      <c r="J121" s="51">
        <v>12903</v>
      </c>
      <c r="K121" s="51">
        <v>5950</v>
      </c>
      <c r="L121" s="56">
        <f t="shared" si="17"/>
        <v>0.13401655498620418</v>
      </c>
      <c r="M121" s="56">
        <f t="shared" si="18"/>
        <v>0.63574103271580606</v>
      </c>
      <c r="N121" s="56">
        <f t="shared" si="19"/>
        <v>0.29316121403232165</v>
      </c>
      <c r="P121" s="25">
        <v>21575</v>
      </c>
    </row>
    <row r="122" spans="1:16">
      <c r="A122">
        <v>119</v>
      </c>
      <c r="B122" s="4" t="s">
        <v>105</v>
      </c>
      <c r="C122" s="24">
        <v>2231</v>
      </c>
      <c r="D122" s="24">
        <v>2427</v>
      </c>
      <c r="E122" s="24">
        <v>2581</v>
      </c>
      <c r="F122" s="9">
        <f t="shared" si="15"/>
        <v>5008</v>
      </c>
      <c r="G122" s="55">
        <f t="shared" si="16"/>
        <v>-0.12739616613418536</v>
      </c>
      <c r="H122" s="54">
        <f t="shared" si="20"/>
        <v>2.2447333034513672</v>
      </c>
      <c r="I122" s="51">
        <v>573</v>
      </c>
      <c r="J122" s="51">
        <v>2964</v>
      </c>
      <c r="K122" s="51">
        <v>2109</v>
      </c>
      <c r="L122" s="56">
        <f t="shared" si="17"/>
        <v>0.11441693290734824</v>
      </c>
      <c r="M122" s="56">
        <f t="shared" si="18"/>
        <v>0.59185303514376997</v>
      </c>
      <c r="N122" s="56">
        <f t="shared" si="19"/>
        <v>0.42112619808306712</v>
      </c>
      <c r="P122" s="9">
        <v>5646</v>
      </c>
    </row>
    <row r="123" spans="1:16">
      <c r="A123">
        <v>120</v>
      </c>
      <c r="B123" s="4" t="s">
        <v>106</v>
      </c>
      <c r="C123" s="24">
        <v>5547</v>
      </c>
      <c r="D123" s="24">
        <v>6113</v>
      </c>
      <c r="E123" s="24">
        <v>6118</v>
      </c>
      <c r="F123" s="9">
        <f t="shared" si="15"/>
        <v>12231</v>
      </c>
      <c r="G123" s="55">
        <f t="shared" si="16"/>
        <v>-6.6552203417545641E-2</v>
      </c>
      <c r="H123" s="54">
        <f t="shared" si="20"/>
        <v>2.2049756625202814</v>
      </c>
      <c r="I123" s="51">
        <v>1535</v>
      </c>
      <c r="J123" s="51">
        <v>8070</v>
      </c>
      <c r="K123" s="51">
        <v>3440</v>
      </c>
      <c r="L123" s="56">
        <f t="shared" si="17"/>
        <v>0.12550077671490475</v>
      </c>
      <c r="M123" s="56">
        <f t="shared" si="18"/>
        <v>0.65979887171940155</v>
      </c>
      <c r="N123" s="56">
        <f t="shared" si="19"/>
        <v>0.28125255498323931</v>
      </c>
      <c r="P123" s="9">
        <v>13045</v>
      </c>
    </row>
    <row r="124" spans="1:16">
      <c r="A124">
        <v>121</v>
      </c>
      <c r="B124" s="4" t="s">
        <v>107</v>
      </c>
      <c r="C124" s="24">
        <v>1671</v>
      </c>
      <c r="D124" s="24">
        <v>2049</v>
      </c>
      <c r="E124" s="24">
        <v>2172</v>
      </c>
      <c r="F124" s="9">
        <f t="shared" si="15"/>
        <v>4221</v>
      </c>
      <c r="G124" s="55">
        <f t="shared" si="16"/>
        <v>-7.8180525941719869E-2</v>
      </c>
      <c r="H124" s="54">
        <f t="shared" si="20"/>
        <v>2.5260323159784561</v>
      </c>
      <c r="I124" s="51">
        <v>554</v>
      </c>
      <c r="J124" s="51">
        <v>2497</v>
      </c>
      <c r="K124" s="51">
        <v>1500</v>
      </c>
      <c r="L124" s="56">
        <f t="shared" si="17"/>
        <v>0.13124851930822079</v>
      </c>
      <c r="M124" s="56">
        <f t="shared" si="18"/>
        <v>0.59156597962568114</v>
      </c>
      <c r="N124" s="56">
        <f t="shared" si="19"/>
        <v>0.35536602700781805</v>
      </c>
      <c r="P124" s="9">
        <v>4551</v>
      </c>
    </row>
    <row r="125" spans="1:16">
      <c r="A125">
        <v>122</v>
      </c>
      <c r="B125" s="4" t="s">
        <v>108</v>
      </c>
      <c r="C125" s="24">
        <v>2033</v>
      </c>
      <c r="D125" s="24">
        <v>2414</v>
      </c>
      <c r="E125" s="24">
        <v>2671</v>
      </c>
      <c r="F125" s="9">
        <f t="shared" si="15"/>
        <v>5085</v>
      </c>
      <c r="G125" s="55">
        <f t="shared" si="16"/>
        <v>-5.3687315634218358E-2</v>
      </c>
      <c r="H125" s="54">
        <f t="shared" si="20"/>
        <v>2.5012297097884901</v>
      </c>
      <c r="I125" s="51">
        <v>630</v>
      </c>
      <c r="J125" s="51">
        <v>3025</v>
      </c>
      <c r="K125" s="51">
        <v>1703</v>
      </c>
      <c r="L125" s="56">
        <f t="shared" si="17"/>
        <v>0.12389380530973451</v>
      </c>
      <c r="M125" s="56">
        <f t="shared" si="18"/>
        <v>0.59488692232055063</v>
      </c>
      <c r="N125" s="56">
        <f t="shared" si="19"/>
        <v>0.33490658800393314</v>
      </c>
      <c r="P125" s="9">
        <v>5358</v>
      </c>
    </row>
    <row r="126" spans="1:16">
      <c r="A126">
        <v>123</v>
      </c>
      <c r="B126" s="4" t="s">
        <v>109</v>
      </c>
      <c r="C126" s="24">
        <v>1910</v>
      </c>
      <c r="D126" s="24">
        <v>2412</v>
      </c>
      <c r="E126" s="24">
        <v>2688</v>
      </c>
      <c r="F126" s="9">
        <f t="shared" si="15"/>
        <v>5100</v>
      </c>
      <c r="G126" s="55">
        <f t="shared" si="16"/>
        <v>-6.568627450980391E-2</v>
      </c>
      <c r="H126" s="54">
        <f t="shared" si="20"/>
        <v>2.670157068062827</v>
      </c>
      <c r="I126" s="51">
        <v>660</v>
      </c>
      <c r="J126" s="51">
        <v>3079</v>
      </c>
      <c r="K126" s="51">
        <v>1696</v>
      </c>
      <c r="L126" s="56">
        <f t="shared" si="17"/>
        <v>0.12941176470588237</v>
      </c>
      <c r="M126" s="56">
        <f t="shared" si="18"/>
        <v>0.60372549019607846</v>
      </c>
      <c r="N126" s="56">
        <f t="shared" si="19"/>
        <v>0.33254901960784311</v>
      </c>
      <c r="P126" s="9">
        <v>5435</v>
      </c>
    </row>
    <row r="127" spans="1:16">
      <c r="A127">
        <v>124</v>
      </c>
      <c r="B127" s="4" t="s">
        <v>110</v>
      </c>
      <c r="C127" s="24">
        <v>1304</v>
      </c>
      <c r="D127" s="24">
        <v>1424</v>
      </c>
      <c r="E127" s="24">
        <v>1668</v>
      </c>
      <c r="F127" s="9">
        <f t="shared" si="15"/>
        <v>3092</v>
      </c>
      <c r="G127" s="55">
        <f t="shared" si="16"/>
        <v>-0.10866752910737375</v>
      </c>
      <c r="H127" s="54">
        <f t="shared" si="20"/>
        <v>2.371165644171779</v>
      </c>
      <c r="I127" s="51">
        <v>344</v>
      </c>
      <c r="J127" s="51">
        <v>1779</v>
      </c>
      <c r="K127" s="51">
        <v>1305</v>
      </c>
      <c r="L127" s="56">
        <f t="shared" si="17"/>
        <v>0.11125485122897801</v>
      </c>
      <c r="M127" s="56">
        <f t="shared" si="18"/>
        <v>0.57535575679172057</v>
      </c>
      <c r="N127" s="56">
        <f t="shared" si="19"/>
        <v>0.42205692108667531</v>
      </c>
      <c r="P127" s="9">
        <v>3428</v>
      </c>
    </row>
    <row r="128" spans="1:16">
      <c r="A128">
        <v>125</v>
      </c>
      <c r="B128" s="4" t="s">
        <v>111</v>
      </c>
      <c r="C128" s="24">
        <v>2311</v>
      </c>
      <c r="D128" s="24">
        <v>2498</v>
      </c>
      <c r="E128" s="24">
        <v>2864</v>
      </c>
      <c r="F128" s="9">
        <f t="shared" si="15"/>
        <v>5362</v>
      </c>
      <c r="G128" s="55">
        <f t="shared" si="16"/>
        <v>-9.8843715031704527E-2</v>
      </c>
      <c r="H128" s="54">
        <f t="shared" si="20"/>
        <v>2.3202077022933794</v>
      </c>
      <c r="I128" s="51">
        <v>671</v>
      </c>
      <c r="J128" s="51">
        <v>3268</v>
      </c>
      <c r="K128" s="51">
        <v>1953</v>
      </c>
      <c r="L128" s="56">
        <f t="shared" si="17"/>
        <v>0.12513987318164863</v>
      </c>
      <c r="M128" s="56">
        <f t="shared" si="18"/>
        <v>0.60947407683700117</v>
      </c>
      <c r="N128" s="56">
        <f t="shared" si="19"/>
        <v>0.36422976501305482</v>
      </c>
      <c r="P128" s="9">
        <v>5892</v>
      </c>
    </row>
    <row r="129" spans="1:16">
      <c r="A129">
        <v>126</v>
      </c>
      <c r="B129" s="4" t="s">
        <v>220</v>
      </c>
      <c r="C129" s="20">
        <v>9278</v>
      </c>
      <c r="D129" s="20">
        <v>10081</v>
      </c>
      <c r="E129" s="20">
        <v>10792</v>
      </c>
      <c r="F129" s="9">
        <f t="shared" si="15"/>
        <v>20873</v>
      </c>
      <c r="G129" s="55">
        <f t="shared" si="16"/>
        <v>-6.6689024098117278E-2</v>
      </c>
      <c r="H129" s="54">
        <f t="shared" si="20"/>
        <v>2.2497305453761585</v>
      </c>
      <c r="I129" s="51">
        <v>2275</v>
      </c>
      <c r="J129" s="51">
        <v>10151</v>
      </c>
      <c r="K129" s="51">
        <v>5015</v>
      </c>
      <c r="L129" s="56">
        <f t="shared" si="17"/>
        <v>0.10899247832127629</v>
      </c>
      <c r="M129" s="56">
        <f t="shared" si="18"/>
        <v>0.48632204283045083</v>
      </c>
      <c r="N129" s="56">
        <f t="shared" si="19"/>
        <v>0.24026254012360465</v>
      </c>
      <c r="P129" s="11">
        <v>22265</v>
      </c>
    </row>
    <row r="130" spans="1:16">
      <c r="A130">
        <v>127</v>
      </c>
      <c r="B130" s="4" t="s">
        <v>221</v>
      </c>
      <c r="C130" s="24">
        <v>3861</v>
      </c>
      <c r="D130" s="24">
        <v>4378</v>
      </c>
      <c r="E130" s="24">
        <v>4853</v>
      </c>
      <c r="F130" s="9">
        <f t="shared" si="15"/>
        <v>9231</v>
      </c>
      <c r="G130" s="55">
        <f t="shared" si="16"/>
        <v>-8.7747806304842482E-2</v>
      </c>
      <c r="H130" s="54">
        <f t="shared" si="20"/>
        <v>2.3908313908313907</v>
      </c>
      <c r="I130" s="51">
        <v>634</v>
      </c>
      <c r="J130" s="51">
        <v>2931</v>
      </c>
      <c r="K130" s="51">
        <v>1862</v>
      </c>
      <c r="L130" s="56">
        <f t="shared" si="17"/>
        <v>6.8681616292926004E-2</v>
      </c>
      <c r="M130" s="56">
        <f t="shared" si="18"/>
        <v>0.31751706207344815</v>
      </c>
      <c r="N130" s="56">
        <f t="shared" si="19"/>
        <v>0.20171162387606975</v>
      </c>
      <c r="P130" s="9">
        <v>10041</v>
      </c>
    </row>
    <row r="131" spans="1:16">
      <c r="A131">
        <v>128</v>
      </c>
      <c r="B131" s="4" t="s">
        <v>112</v>
      </c>
      <c r="C131" s="24">
        <v>1295</v>
      </c>
      <c r="D131" s="24">
        <v>1292</v>
      </c>
      <c r="E131" s="24">
        <v>1429</v>
      </c>
      <c r="F131" s="9">
        <f t="shared" si="15"/>
        <v>2721</v>
      </c>
      <c r="G131" s="55">
        <f t="shared" si="16"/>
        <v>-0.11282616685042267</v>
      </c>
      <c r="H131" s="54">
        <f t="shared" si="20"/>
        <v>2.1011583011583013</v>
      </c>
      <c r="I131" s="51">
        <v>269</v>
      </c>
      <c r="J131" s="51">
        <v>1593</v>
      </c>
      <c r="K131" s="51">
        <v>1166</v>
      </c>
      <c r="L131" s="56">
        <f t="shared" si="17"/>
        <v>9.886071297317163E-2</v>
      </c>
      <c r="M131" s="56">
        <f t="shared" si="18"/>
        <v>0.58544652701212785</v>
      </c>
      <c r="N131" s="56">
        <f t="shared" si="19"/>
        <v>0.42851892686512311</v>
      </c>
      <c r="P131" s="9">
        <v>3028</v>
      </c>
    </row>
    <row r="132" spans="1:16">
      <c r="A132">
        <v>129</v>
      </c>
      <c r="B132" s="4" t="s">
        <v>113</v>
      </c>
      <c r="C132" s="24">
        <v>1757</v>
      </c>
      <c r="D132" s="24">
        <v>1895</v>
      </c>
      <c r="E132" s="24">
        <v>2014</v>
      </c>
      <c r="F132" s="9">
        <f t="shared" si="15"/>
        <v>3909</v>
      </c>
      <c r="G132" s="55">
        <f t="shared" si="16"/>
        <v>-0.10028140189306732</v>
      </c>
      <c r="H132" s="54">
        <f t="shared" si="20"/>
        <v>2.2248150256118384</v>
      </c>
      <c r="I132" s="51">
        <v>553</v>
      </c>
      <c r="J132" s="51">
        <v>2550</v>
      </c>
      <c r="K132" s="51">
        <v>1198</v>
      </c>
      <c r="L132" s="56">
        <f t="shared" si="17"/>
        <v>0.14146840624200563</v>
      </c>
      <c r="M132" s="56">
        <f t="shared" si="18"/>
        <v>0.65234075211051423</v>
      </c>
      <c r="N132" s="56">
        <f t="shared" si="19"/>
        <v>0.30647224354054747</v>
      </c>
      <c r="P132" s="9">
        <v>4301</v>
      </c>
    </row>
    <row r="133" spans="1:16">
      <c r="A133">
        <v>130</v>
      </c>
      <c r="B133" s="4" t="s">
        <v>114</v>
      </c>
      <c r="C133" s="34">
        <v>501</v>
      </c>
      <c r="D133" s="34">
        <v>542</v>
      </c>
      <c r="E133" s="34">
        <v>574</v>
      </c>
      <c r="F133" s="9">
        <f t="shared" si="15"/>
        <v>1116</v>
      </c>
      <c r="G133" s="55">
        <f t="shared" si="16"/>
        <v>-1.7025089605734678E-2</v>
      </c>
      <c r="H133" s="54">
        <f t="shared" si="20"/>
        <v>2.2275449101796405</v>
      </c>
      <c r="I133" s="51">
        <v>109</v>
      </c>
      <c r="J133" s="51">
        <v>643</v>
      </c>
      <c r="K133" s="51">
        <v>383</v>
      </c>
      <c r="L133" s="56">
        <f t="shared" si="17"/>
        <v>9.7670250896057353E-2</v>
      </c>
      <c r="M133" s="56">
        <f t="shared" si="18"/>
        <v>0.5761648745519713</v>
      </c>
      <c r="N133" s="56">
        <f t="shared" si="19"/>
        <v>0.34318996415770608</v>
      </c>
      <c r="P133" s="11">
        <v>1135</v>
      </c>
    </row>
    <row r="134" spans="1:16">
      <c r="A134">
        <v>131</v>
      </c>
      <c r="B134" s="4" t="s">
        <v>115</v>
      </c>
      <c r="C134" s="24">
        <v>2062</v>
      </c>
      <c r="D134" s="24">
        <v>2136</v>
      </c>
      <c r="E134" s="24">
        <v>2389</v>
      </c>
      <c r="F134" s="9">
        <f t="shared" si="15"/>
        <v>4525</v>
      </c>
      <c r="G134" s="55">
        <f t="shared" si="16"/>
        <v>-9.1491712707182385E-2</v>
      </c>
      <c r="H134" s="54">
        <f t="shared" si="20"/>
        <v>2.1944713870029098</v>
      </c>
      <c r="I134" s="51">
        <v>534</v>
      </c>
      <c r="J134" s="51">
        <v>2964</v>
      </c>
      <c r="K134" s="51">
        <v>1441</v>
      </c>
      <c r="L134" s="56">
        <f t="shared" si="17"/>
        <v>0.11801104972375691</v>
      </c>
      <c r="M134" s="56">
        <f t="shared" si="18"/>
        <v>0.65502762430939232</v>
      </c>
      <c r="N134" s="56">
        <f t="shared" si="19"/>
        <v>0.31845303867403313</v>
      </c>
      <c r="P134" s="9">
        <v>4939</v>
      </c>
    </row>
    <row r="135" spans="1:16">
      <c r="A135">
        <v>132</v>
      </c>
      <c r="B135" s="4" t="s">
        <v>222</v>
      </c>
      <c r="C135" s="24">
        <v>2874</v>
      </c>
      <c r="D135" s="24">
        <v>3552</v>
      </c>
      <c r="E135" s="24">
        <v>3808</v>
      </c>
      <c r="F135" s="9">
        <f>SUM(D135:E135)</f>
        <v>7360</v>
      </c>
      <c r="G135" s="55">
        <f>((1-(P135/F135))*100)/100</f>
        <v>-7.7853260869565233E-2</v>
      </c>
      <c r="H135" s="54">
        <f>F135/C135</f>
        <v>2.5608907446068199</v>
      </c>
      <c r="I135" s="51">
        <v>744</v>
      </c>
      <c r="J135" s="51">
        <v>3156</v>
      </c>
      <c r="K135" s="51">
        <v>1589</v>
      </c>
      <c r="L135" s="56">
        <f t="shared" si="17"/>
        <v>0.10108695652173913</v>
      </c>
      <c r="M135" s="56">
        <f t="shared" si="18"/>
        <v>0.42880434782608695</v>
      </c>
      <c r="N135" s="56">
        <f t="shared" si="19"/>
        <v>0.21589673913043478</v>
      </c>
      <c r="P135" s="9">
        <v>7933</v>
      </c>
    </row>
    <row r="136" spans="1:16">
      <c r="A136">
        <v>133</v>
      </c>
      <c r="B136" s="4" t="s">
        <v>116</v>
      </c>
      <c r="C136" s="20">
        <v>43616</v>
      </c>
      <c r="D136" s="20">
        <v>43143</v>
      </c>
      <c r="E136" s="20">
        <v>45421</v>
      </c>
      <c r="F136" s="9">
        <f t="shared" si="15"/>
        <v>88564</v>
      </c>
      <c r="G136" s="55">
        <f t="shared" si="16"/>
        <v>-6.7420170723996309E-2</v>
      </c>
      <c r="H136" s="54">
        <f t="shared" si="20"/>
        <v>2.0305392516507705</v>
      </c>
      <c r="I136" s="51">
        <v>10484</v>
      </c>
      <c r="J136" s="51">
        <v>56279</v>
      </c>
      <c r="K136" s="51">
        <v>27699</v>
      </c>
      <c r="L136" s="56">
        <f t="shared" si="17"/>
        <v>0.11837767038525812</v>
      </c>
      <c r="M136" s="56">
        <f t="shared" si="18"/>
        <v>0.63546136127546182</v>
      </c>
      <c r="N136" s="56">
        <f t="shared" si="19"/>
        <v>0.3127568763831805</v>
      </c>
      <c r="P136" s="20">
        <v>94535</v>
      </c>
    </row>
    <row r="137" spans="1:16">
      <c r="A137">
        <v>134</v>
      </c>
      <c r="B137" s="4" t="s">
        <v>117</v>
      </c>
      <c r="C137" s="20">
        <v>78298</v>
      </c>
      <c r="D137" s="20">
        <v>84605</v>
      </c>
      <c r="E137" s="20">
        <v>88132</v>
      </c>
      <c r="F137" s="9">
        <f t="shared" si="15"/>
        <v>172737</v>
      </c>
      <c r="G137" s="55">
        <f t="shared" si="16"/>
        <v>-3.3750730879893442E-3</v>
      </c>
      <c r="H137" s="54">
        <f t="shared" si="20"/>
        <v>2.2061483051929809</v>
      </c>
      <c r="I137" s="51">
        <v>23476</v>
      </c>
      <c r="J137" s="51">
        <v>113284</v>
      </c>
      <c r="K137" s="51">
        <v>36515</v>
      </c>
      <c r="L137" s="56">
        <f t="shared" si="17"/>
        <v>0.13590603055512138</v>
      </c>
      <c r="M137" s="56">
        <f t="shared" si="18"/>
        <v>0.65581780394472522</v>
      </c>
      <c r="N137" s="56">
        <f t="shared" si="19"/>
        <v>0.21139072694327216</v>
      </c>
      <c r="P137" s="20">
        <v>173320</v>
      </c>
    </row>
    <row r="138" spans="1:16">
      <c r="A138">
        <v>135</v>
      </c>
      <c r="B138" s="4" t="s">
        <v>118</v>
      </c>
      <c r="C138" s="20">
        <v>21681</v>
      </c>
      <c r="D138" s="20">
        <v>23533</v>
      </c>
      <c r="E138" s="20">
        <v>26092</v>
      </c>
      <c r="F138" s="9">
        <f t="shared" si="15"/>
        <v>49625</v>
      </c>
      <c r="G138" s="55">
        <f t="shared" si="16"/>
        <v>-3.830730478589417E-2</v>
      </c>
      <c r="H138" s="54">
        <f t="shared" si="20"/>
        <v>2.288870439555371</v>
      </c>
      <c r="I138" s="51">
        <v>6086</v>
      </c>
      <c r="J138" s="51">
        <v>30802</v>
      </c>
      <c r="K138" s="51">
        <v>14612</v>
      </c>
      <c r="L138" s="56">
        <f t="shared" si="17"/>
        <v>0.12263979848866499</v>
      </c>
      <c r="M138" s="56">
        <f t="shared" si="18"/>
        <v>0.62069521410579342</v>
      </c>
      <c r="N138" s="56">
        <f t="shared" si="19"/>
        <v>0.29444836272040303</v>
      </c>
      <c r="P138" s="20">
        <v>51526</v>
      </c>
    </row>
    <row r="139" spans="1:16">
      <c r="A139">
        <v>136</v>
      </c>
      <c r="B139" s="4" t="s">
        <v>223</v>
      </c>
      <c r="C139" s="20">
        <v>15054</v>
      </c>
      <c r="D139" s="20">
        <v>16279</v>
      </c>
      <c r="E139" s="20">
        <v>18716</v>
      </c>
      <c r="F139" s="9">
        <f t="shared" si="15"/>
        <v>34995</v>
      </c>
      <c r="G139" s="55">
        <f t="shared" si="16"/>
        <v>-3.6662380340048539E-2</v>
      </c>
      <c r="H139" s="54">
        <f t="shared" si="20"/>
        <v>2.3246313272220007</v>
      </c>
      <c r="I139" s="51">
        <v>4144</v>
      </c>
      <c r="J139" s="51">
        <v>20212</v>
      </c>
      <c r="K139" s="51">
        <v>10386</v>
      </c>
      <c r="L139" s="56">
        <f t="shared" si="17"/>
        <v>0.11841691670238605</v>
      </c>
      <c r="M139" s="56">
        <f t="shared" si="18"/>
        <v>0.57756822403200458</v>
      </c>
      <c r="N139" s="56">
        <f t="shared" si="19"/>
        <v>0.29678525503643377</v>
      </c>
      <c r="P139" s="20">
        <v>36278</v>
      </c>
    </row>
    <row r="140" spans="1:16">
      <c r="A140">
        <v>137</v>
      </c>
      <c r="B140" s="4" t="s">
        <v>119</v>
      </c>
      <c r="C140" s="24">
        <v>1973</v>
      </c>
      <c r="D140" s="24">
        <v>2000</v>
      </c>
      <c r="E140" s="24">
        <v>2291</v>
      </c>
      <c r="F140" s="9">
        <f t="shared" si="15"/>
        <v>4291</v>
      </c>
      <c r="G140" s="55">
        <f t="shared" si="16"/>
        <v>-5.5231880680494116E-2</v>
      </c>
      <c r="H140" s="54">
        <f t="shared" si="20"/>
        <v>2.1748606183476937</v>
      </c>
      <c r="I140" s="51">
        <v>447</v>
      </c>
      <c r="J140" s="51">
        <v>2525</v>
      </c>
      <c r="K140" s="51">
        <v>1556</v>
      </c>
      <c r="L140" s="56">
        <f t="shared" si="17"/>
        <v>0.1041715217897926</v>
      </c>
      <c r="M140" s="56">
        <f t="shared" si="18"/>
        <v>0.58844092286180383</v>
      </c>
      <c r="N140" s="56">
        <f t="shared" si="19"/>
        <v>0.36261943602889768</v>
      </c>
      <c r="P140" s="9">
        <v>4528</v>
      </c>
    </row>
    <row r="141" spans="1:16">
      <c r="A141">
        <v>138</v>
      </c>
      <c r="B141" s="4" t="s">
        <v>120</v>
      </c>
      <c r="C141" s="34">
        <v>1168</v>
      </c>
      <c r="D141" s="34">
        <v>1370</v>
      </c>
      <c r="E141" s="34">
        <v>1552</v>
      </c>
      <c r="F141" s="9">
        <f t="shared" si="15"/>
        <v>2922</v>
      </c>
      <c r="G141" s="55">
        <f t="shared" si="16"/>
        <v>-0.10609171800136895</v>
      </c>
      <c r="H141" s="54">
        <f t="shared" si="20"/>
        <v>2.5017123287671232</v>
      </c>
      <c r="I141" s="51">
        <v>350</v>
      </c>
      <c r="J141" s="51">
        <v>1633</v>
      </c>
      <c r="K141" s="51">
        <v>1249</v>
      </c>
      <c r="L141" s="56">
        <f t="shared" si="17"/>
        <v>0.11978097193702943</v>
      </c>
      <c r="M141" s="56">
        <f t="shared" si="18"/>
        <v>0.55886379192334013</v>
      </c>
      <c r="N141" s="56">
        <f t="shared" si="19"/>
        <v>0.42744695414099931</v>
      </c>
      <c r="P141" s="11">
        <v>3232</v>
      </c>
    </row>
    <row r="142" spans="1:16">
      <c r="A142">
        <v>139</v>
      </c>
      <c r="B142" s="4" t="s">
        <v>121</v>
      </c>
      <c r="C142" s="24">
        <v>7955</v>
      </c>
      <c r="D142" s="24">
        <v>8489</v>
      </c>
      <c r="E142" s="24">
        <v>9251</v>
      </c>
      <c r="F142" s="9">
        <f t="shared" si="15"/>
        <v>17740</v>
      </c>
      <c r="G142" s="55">
        <f t="shared" si="16"/>
        <v>-9.222096956031578E-2</v>
      </c>
      <c r="H142" s="54">
        <f t="shared" si="20"/>
        <v>2.2300439974858581</v>
      </c>
      <c r="I142" s="51">
        <v>1917</v>
      </c>
      <c r="J142" s="51">
        <v>10852</v>
      </c>
      <c r="K142" s="51">
        <v>6600</v>
      </c>
      <c r="L142" s="56">
        <f t="shared" si="17"/>
        <v>0.10806087936865839</v>
      </c>
      <c r="M142" s="56">
        <f t="shared" si="18"/>
        <v>0.61172491544532126</v>
      </c>
      <c r="N142" s="56">
        <f t="shared" si="19"/>
        <v>0.37204058624577224</v>
      </c>
      <c r="P142" s="9">
        <v>19376</v>
      </c>
    </row>
    <row r="143" spans="1:16">
      <c r="A143">
        <v>140</v>
      </c>
      <c r="B143" s="4" t="s">
        <v>122</v>
      </c>
      <c r="C143" s="24">
        <v>2126</v>
      </c>
      <c r="D143" s="24">
        <v>2482</v>
      </c>
      <c r="E143" s="24">
        <v>2356</v>
      </c>
      <c r="F143" s="9">
        <f t="shared" si="15"/>
        <v>4838</v>
      </c>
      <c r="G143" s="55">
        <f t="shared" si="16"/>
        <v>-1.0748243075651143E-2</v>
      </c>
      <c r="H143" s="54">
        <f t="shared" si="20"/>
        <v>2.2756349952963313</v>
      </c>
      <c r="I143" s="51">
        <v>554</v>
      </c>
      <c r="J143" s="51">
        <v>2751</v>
      </c>
      <c r="K143" s="51">
        <v>1585</v>
      </c>
      <c r="L143" s="56">
        <f t="shared" si="17"/>
        <v>0.11451012815212898</v>
      </c>
      <c r="M143" s="56">
        <f t="shared" si="18"/>
        <v>0.5686233980983878</v>
      </c>
      <c r="N143" s="56">
        <f t="shared" si="19"/>
        <v>0.32761471682513438</v>
      </c>
      <c r="P143" s="9">
        <v>4890</v>
      </c>
    </row>
    <row r="144" spans="1:16">
      <c r="A144">
        <v>141</v>
      </c>
      <c r="B144" s="4" t="s">
        <v>224</v>
      </c>
      <c r="C144" s="24">
        <v>4240</v>
      </c>
      <c r="D144" s="24">
        <v>4280</v>
      </c>
      <c r="E144" s="24">
        <v>5019</v>
      </c>
      <c r="F144" s="9">
        <f>SUM(D144:E144)</f>
        <v>9299</v>
      </c>
      <c r="G144" s="55">
        <f>((1-(P144/F144))*100)/100</f>
        <v>-8.9579524680073033E-2</v>
      </c>
      <c r="H144" s="54">
        <f>F144/C144</f>
        <v>2.1931603773584905</v>
      </c>
      <c r="I144" s="51">
        <v>833</v>
      </c>
      <c r="J144" s="51">
        <v>4615</v>
      </c>
      <c r="K144" s="51">
        <v>2864</v>
      </c>
      <c r="L144" s="56">
        <f t="shared" si="17"/>
        <v>8.957952468007313E-2</v>
      </c>
      <c r="M144" s="56">
        <f t="shared" si="18"/>
        <v>0.49628992364770408</v>
      </c>
      <c r="N144" s="56">
        <f t="shared" si="19"/>
        <v>0.30799010646306052</v>
      </c>
      <c r="P144" s="9">
        <v>10132</v>
      </c>
    </row>
    <row r="145" spans="1:16">
      <c r="A145">
        <v>142</v>
      </c>
      <c r="B145" s="4" t="s">
        <v>225</v>
      </c>
      <c r="C145" s="24">
        <v>3651</v>
      </c>
      <c r="D145" s="24">
        <v>4049</v>
      </c>
      <c r="E145" s="24">
        <v>4099</v>
      </c>
      <c r="F145" s="9">
        <f>SUM(D145:E145)</f>
        <v>8148</v>
      </c>
      <c r="G145" s="55">
        <f>((1-(P145/F145))*100)/100</f>
        <v>-7.0937653411880186E-2</v>
      </c>
      <c r="H145" s="54">
        <f>F145/C145</f>
        <v>2.2317173377156942</v>
      </c>
      <c r="I145" s="51">
        <v>642</v>
      </c>
      <c r="J145" s="51">
        <v>2970</v>
      </c>
      <c r="K145" s="51">
        <v>1403</v>
      </c>
      <c r="L145" s="56">
        <f t="shared" si="17"/>
        <v>7.8792341678939615E-2</v>
      </c>
      <c r="M145" s="56">
        <f t="shared" si="18"/>
        <v>0.36450662739322531</v>
      </c>
      <c r="N145" s="56">
        <f t="shared" si="19"/>
        <v>0.17218949435444281</v>
      </c>
      <c r="P145" s="9">
        <v>8726</v>
      </c>
    </row>
    <row r="146" spans="1:16">
      <c r="A146">
        <v>143</v>
      </c>
      <c r="B146" s="4" t="s">
        <v>226</v>
      </c>
      <c r="C146" s="24">
        <v>3784</v>
      </c>
      <c r="D146" s="24">
        <v>4211</v>
      </c>
      <c r="E146" s="24">
        <v>4385</v>
      </c>
      <c r="F146" s="9">
        <f t="shared" si="15"/>
        <v>8596</v>
      </c>
      <c r="G146" s="55">
        <f t="shared" si="16"/>
        <v>-0.13378315495579329</v>
      </c>
      <c r="H146" s="54">
        <f t="shared" si="20"/>
        <v>2.2716701902748415</v>
      </c>
      <c r="I146" s="51">
        <v>710</v>
      </c>
      <c r="J146" s="51">
        <v>3674</v>
      </c>
      <c r="K146" s="51">
        <v>1987</v>
      </c>
      <c r="L146" s="56">
        <f t="shared" si="17"/>
        <v>8.2596556537924609E-2</v>
      </c>
      <c r="M146" s="56">
        <f t="shared" si="18"/>
        <v>0.42740809678920427</v>
      </c>
      <c r="N146" s="56">
        <f t="shared" si="19"/>
        <v>0.23115402512796648</v>
      </c>
      <c r="P146" s="9">
        <v>9746</v>
      </c>
    </row>
    <row r="147" spans="1:16">
      <c r="A147">
        <v>144</v>
      </c>
      <c r="B147" s="4" t="s">
        <v>227</v>
      </c>
      <c r="C147" s="24">
        <v>5781</v>
      </c>
      <c r="D147" s="24">
        <v>6174</v>
      </c>
      <c r="E147" s="24">
        <v>6204</v>
      </c>
      <c r="F147" s="9">
        <f>SUM(D147:E147)</f>
        <v>12378</v>
      </c>
      <c r="G147" s="55">
        <f>((1-(P147/F147))*100)/100</f>
        <v>-9.9935369203425495E-2</v>
      </c>
      <c r="H147" s="54">
        <f>F147/C147</f>
        <v>2.1411520498183707</v>
      </c>
      <c r="I147" s="51">
        <v>1507</v>
      </c>
      <c r="J147" s="51">
        <v>7062</v>
      </c>
      <c r="K147" s="51">
        <v>3248</v>
      </c>
      <c r="L147" s="56">
        <f t="shared" si="17"/>
        <v>0.12174826304734206</v>
      </c>
      <c r="M147" s="56">
        <f t="shared" si="18"/>
        <v>0.57052835676199709</v>
      </c>
      <c r="N147" s="56">
        <f t="shared" si="19"/>
        <v>0.26240103409274518</v>
      </c>
      <c r="P147" s="9">
        <v>13615</v>
      </c>
    </row>
    <row r="148" spans="1:16">
      <c r="A148">
        <v>145</v>
      </c>
      <c r="B148" s="4" t="s">
        <v>123</v>
      </c>
      <c r="C148" s="24">
        <v>2373</v>
      </c>
      <c r="D148" s="24">
        <v>2630</v>
      </c>
      <c r="E148" s="24">
        <v>2685</v>
      </c>
      <c r="F148" s="9">
        <f t="shared" si="15"/>
        <v>5315</v>
      </c>
      <c r="G148" s="55">
        <f t="shared" si="16"/>
        <v>-5.2869238005644359E-2</v>
      </c>
      <c r="H148" s="54">
        <f t="shared" si="20"/>
        <v>2.239780868099452</v>
      </c>
      <c r="I148" s="51">
        <v>719</v>
      </c>
      <c r="J148" s="51">
        <v>3263</v>
      </c>
      <c r="K148" s="51">
        <v>1614</v>
      </c>
      <c r="L148" s="56">
        <f t="shared" si="17"/>
        <v>0.13527751646284103</v>
      </c>
      <c r="M148" s="56">
        <f t="shared" si="18"/>
        <v>0.61392285983066797</v>
      </c>
      <c r="N148" s="56">
        <f t="shared" si="19"/>
        <v>0.30366886171213547</v>
      </c>
      <c r="P148" s="9">
        <v>5596</v>
      </c>
    </row>
    <row r="149" spans="1:16">
      <c r="A149">
        <v>146</v>
      </c>
      <c r="B149" s="4" t="s">
        <v>124</v>
      </c>
      <c r="C149" s="24">
        <v>2405</v>
      </c>
      <c r="D149" s="24">
        <v>2717</v>
      </c>
      <c r="E149" s="24">
        <v>2875</v>
      </c>
      <c r="F149" s="9">
        <f t="shared" si="15"/>
        <v>5592</v>
      </c>
      <c r="G149" s="55">
        <f t="shared" si="16"/>
        <v>-3.272532188841204E-2</v>
      </c>
      <c r="H149" s="54">
        <f t="shared" si="20"/>
        <v>2.3251559251559253</v>
      </c>
      <c r="I149" s="51">
        <v>755</v>
      </c>
      <c r="J149" s="51">
        <v>3458</v>
      </c>
      <c r="K149" s="51">
        <v>1562</v>
      </c>
      <c r="L149" s="56">
        <f t="shared" si="17"/>
        <v>0.1350143061516452</v>
      </c>
      <c r="M149" s="56">
        <f t="shared" si="18"/>
        <v>0.6183834048640916</v>
      </c>
      <c r="N149" s="56">
        <f t="shared" si="19"/>
        <v>0.27932761087267527</v>
      </c>
      <c r="P149" s="9">
        <v>5775</v>
      </c>
    </row>
    <row r="150" spans="1:16">
      <c r="A150">
        <v>147</v>
      </c>
      <c r="B150" s="4" t="s">
        <v>125</v>
      </c>
      <c r="C150" s="20">
        <v>6178</v>
      </c>
      <c r="D150" s="20">
        <v>6368</v>
      </c>
      <c r="E150" s="20">
        <v>6707</v>
      </c>
      <c r="F150" s="9">
        <f t="shared" si="15"/>
        <v>13075</v>
      </c>
      <c r="G150" s="55">
        <f t="shared" si="16"/>
        <v>-0.10049713193116627</v>
      </c>
      <c r="H150" s="54">
        <f t="shared" si="20"/>
        <v>2.1163807057300099</v>
      </c>
      <c r="I150" s="51">
        <v>1794</v>
      </c>
      <c r="J150" s="51">
        <v>8979</v>
      </c>
      <c r="K150" s="51">
        <v>3616</v>
      </c>
      <c r="L150" s="56">
        <f t="shared" si="17"/>
        <v>0.13720841300191206</v>
      </c>
      <c r="M150" s="56">
        <f t="shared" si="18"/>
        <v>0.68673040152963671</v>
      </c>
      <c r="N150" s="56">
        <f t="shared" si="19"/>
        <v>0.27655831739961761</v>
      </c>
      <c r="P150" s="9">
        <v>14389</v>
      </c>
    </row>
    <row r="151" spans="1:16">
      <c r="A151">
        <v>148</v>
      </c>
      <c r="B151" s="4" t="s">
        <v>126</v>
      </c>
      <c r="C151" s="24">
        <v>2044</v>
      </c>
      <c r="D151" s="24">
        <v>2139</v>
      </c>
      <c r="E151" s="24">
        <v>2379</v>
      </c>
      <c r="F151" s="9">
        <f t="shared" si="15"/>
        <v>4518</v>
      </c>
      <c r="G151" s="55">
        <f t="shared" si="16"/>
        <v>-0.13191677733510399</v>
      </c>
      <c r="H151" s="54">
        <f t="shared" si="20"/>
        <v>2.2103718199608609</v>
      </c>
      <c r="I151" s="51">
        <v>589</v>
      </c>
      <c r="J151" s="51">
        <v>2949</v>
      </c>
      <c r="K151" s="51">
        <v>1576</v>
      </c>
      <c r="L151" s="56">
        <f t="shared" si="17"/>
        <v>0.13036741921204073</v>
      </c>
      <c r="M151" s="56">
        <f t="shared" si="18"/>
        <v>0.65272244355909692</v>
      </c>
      <c r="N151" s="56">
        <f t="shared" si="19"/>
        <v>0.34882691456396636</v>
      </c>
      <c r="P151" s="9">
        <v>5114</v>
      </c>
    </row>
    <row r="152" spans="1:16">
      <c r="A152">
        <v>149</v>
      </c>
      <c r="B152" s="4" t="s">
        <v>127</v>
      </c>
      <c r="C152" s="24">
        <v>1929</v>
      </c>
      <c r="D152" s="24">
        <v>2449</v>
      </c>
      <c r="E152" s="24">
        <v>2457</v>
      </c>
      <c r="F152" s="9">
        <f t="shared" si="15"/>
        <v>4906</v>
      </c>
      <c r="G152" s="55">
        <f t="shared" si="16"/>
        <v>-0.10334284549531179</v>
      </c>
      <c r="H152" s="54">
        <f t="shared" si="20"/>
        <v>2.5432866770347329</v>
      </c>
      <c r="I152" s="51">
        <v>767</v>
      </c>
      <c r="J152" s="51">
        <v>3330</v>
      </c>
      <c r="K152" s="51">
        <v>1316</v>
      </c>
      <c r="L152" s="56">
        <f t="shared" si="17"/>
        <v>0.15633917651854873</v>
      </c>
      <c r="M152" s="56">
        <f t="shared" si="18"/>
        <v>0.67876070118222587</v>
      </c>
      <c r="N152" s="56">
        <f t="shared" si="19"/>
        <v>0.26824296779453732</v>
      </c>
      <c r="P152" s="9">
        <v>5413</v>
      </c>
    </row>
    <row r="153" spans="1:16">
      <c r="A153">
        <v>150</v>
      </c>
      <c r="B153" s="4" t="s">
        <v>228</v>
      </c>
      <c r="C153" s="24">
        <v>10443</v>
      </c>
      <c r="D153" s="24">
        <v>11188</v>
      </c>
      <c r="E153" s="24">
        <v>12043</v>
      </c>
      <c r="F153" s="9">
        <f>SUM(D153:E153)</f>
        <v>23231</v>
      </c>
      <c r="G153" s="55">
        <f>((1-(P153/F153))*100)/100</f>
        <v>-9.4184494856011339E-2</v>
      </c>
      <c r="H153" s="54">
        <f>F153/C153</f>
        <v>2.2245523317054485</v>
      </c>
      <c r="I153" s="51">
        <v>2767</v>
      </c>
      <c r="J153" s="51">
        <v>12668</v>
      </c>
      <c r="K153" s="51">
        <v>5430</v>
      </c>
      <c r="L153" s="56">
        <f t="shared" si="17"/>
        <v>0.11910808833024837</v>
      </c>
      <c r="M153" s="56">
        <f t="shared" si="18"/>
        <v>0.54530584133270199</v>
      </c>
      <c r="N153" s="56">
        <f t="shared" si="19"/>
        <v>0.23373939993973569</v>
      </c>
      <c r="P153" s="9">
        <v>25419</v>
      </c>
    </row>
    <row r="154" spans="1:16">
      <c r="A154">
        <v>151</v>
      </c>
      <c r="B154" s="4" t="s">
        <v>128</v>
      </c>
      <c r="C154" s="20">
        <v>77707</v>
      </c>
      <c r="D154" s="20">
        <v>80994</v>
      </c>
      <c r="E154" s="20">
        <v>88333</v>
      </c>
      <c r="F154" s="9">
        <f t="shared" si="15"/>
        <v>169327</v>
      </c>
      <c r="G154" s="55">
        <f t="shared" si="16"/>
        <v>7.5002805223030045E-3</v>
      </c>
      <c r="H154" s="54">
        <f t="shared" si="20"/>
        <v>2.1790443589380621</v>
      </c>
      <c r="I154" s="51">
        <v>21472</v>
      </c>
      <c r="J154" s="51">
        <v>109040</v>
      </c>
      <c r="K154" s="51">
        <v>37544</v>
      </c>
      <c r="L154" s="56">
        <f t="shared" si="17"/>
        <v>0.12680789242117324</v>
      </c>
      <c r="M154" s="56">
        <f t="shared" si="18"/>
        <v>0.64396109303300719</v>
      </c>
      <c r="N154" s="56">
        <f t="shared" si="19"/>
        <v>0.22172482829082191</v>
      </c>
      <c r="P154" s="9">
        <v>168057</v>
      </c>
    </row>
    <row r="155" spans="1:16">
      <c r="A155">
        <v>152</v>
      </c>
      <c r="B155" s="4" t="s">
        <v>129</v>
      </c>
      <c r="C155" s="24">
        <v>18019</v>
      </c>
      <c r="D155" s="24">
        <v>21080</v>
      </c>
      <c r="E155" s="24">
        <v>23727</v>
      </c>
      <c r="F155" s="9">
        <f t="shared" si="15"/>
        <v>44807</v>
      </c>
      <c r="G155" s="55">
        <f t="shared" si="16"/>
        <v>-6.2043877072779363E-3</v>
      </c>
      <c r="H155" s="54">
        <f t="shared" si="20"/>
        <v>2.4866529774127311</v>
      </c>
      <c r="I155" s="51">
        <v>7213</v>
      </c>
      <c r="J155" s="51">
        <v>27537</v>
      </c>
      <c r="K155" s="51">
        <v>10295</v>
      </c>
      <c r="L155" s="56">
        <f t="shared" si="17"/>
        <v>0.16097931126832862</v>
      </c>
      <c r="M155" s="56">
        <f t="shared" si="18"/>
        <v>0.61456915214140651</v>
      </c>
      <c r="N155" s="56">
        <f t="shared" si="19"/>
        <v>0.22976320664181935</v>
      </c>
      <c r="P155" s="9">
        <v>45085</v>
      </c>
    </row>
    <row r="156" spans="1:16">
      <c r="A156">
        <v>153</v>
      </c>
      <c r="B156" s="4" t="s">
        <v>130</v>
      </c>
      <c r="C156" s="24">
        <v>2479</v>
      </c>
      <c r="D156" s="24">
        <v>2939</v>
      </c>
      <c r="E156" s="24">
        <v>3193</v>
      </c>
      <c r="F156" s="9">
        <f t="shared" si="15"/>
        <v>6132</v>
      </c>
      <c r="G156" s="55">
        <f t="shared" si="16"/>
        <v>-4.6314416177429818E-2</v>
      </c>
      <c r="H156" s="54">
        <f t="shared" si="20"/>
        <v>2.4735780556676077</v>
      </c>
      <c r="I156" s="51">
        <v>911</v>
      </c>
      <c r="J156" s="51">
        <v>3774</v>
      </c>
      <c r="K156" s="51">
        <v>1731</v>
      </c>
      <c r="L156" s="56">
        <f t="shared" si="17"/>
        <v>0.14856490541422049</v>
      </c>
      <c r="M156" s="56">
        <f t="shared" si="18"/>
        <v>0.6154598825831703</v>
      </c>
      <c r="N156" s="56">
        <f t="shared" si="19"/>
        <v>0.28228962818003916</v>
      </c>
      <c r="P156" s="9">
        <v>6416</v>
      </c>
    </row>
    <row r="157" spans="1:16">
      <c r="A157">
        <v>154</v>
      </c>
      <c r="B157" s="4" t="s">
        <v>131</v>
      </c>
      <c r="C157" s="24">
        <v>2177</v>
      </c>
      <c r="D157" s="24">
        <v>2300</v>
      </c>
      <c r="E157" s="24">
        <v>2465</v>
      </c>
      <c r="F157" s="9">
        <f t="shared" si="15"/>
        <v>4765</v>
      </c>
      <c r="G157" s="55">
        <f t="shared" si="16"/>
        <v>-6.6107030430220259E-2</v>
      </c>
      <c r="H157" s="54">
        <f t="shared" si="20"/>
        <v>2.1887919154800182</v>
      </c>
      <c r="I157" s="51">
        <v>609</v>
      </c>
      <c r="J157" s="51">
        <v>2836</v>
      </c>
      <c r="K157" s="51">
        <v>1633</v>
      </c>
      <c r="L157" s="56">
        <f t="shared" si="17"/>
        <v>0.12780692549842601</v>
      </c>
      <c r="M157" s="56">
        <f t="shared" si="18"/>
        <v>0.59517313746065059</v>
      </c>
      <c r="N157" s="56">
        <f t="shared" si="19"/>
        <v>0.342707240293809</v>
      </c>
      <c r="P157" s="9">
        <v>5080</v>
      </c>
    </row>
    <row r="158" spans="1:16">
      <c r="A158">
        <v>155</v>
      </c>
      <c r="B158" s="4" t="s">
        <v>132</v>
      </c>
      <c r="C158" s="24">
        <v>2258</v>
      </c>
      <c r="D158" s="24">
        <v>2718</v>
      </c>
      <c r="E158" s="24">
        <v>2824</v>
      </c>
      <c r="F158" s="9">
        <f t="shared" si="15"/>
        <v>5542</v>
      </c>
      <c r="G158" s="55">
        <f t="shared" si="16"/>
        <v>-2.8870443883074692E-2</v>
      </c>
      <c r="H158" s="54">
        <f t="shared" si="20"/>
        <v>2.4543844109831707</v>
      </c>
      <c r="I158" s="51">
        <v>809</v>
      </c>
      <c r="J158" s="51">
        <v>3415</v>
      </c>
      <c r="K158" s="51">
        <v>1478</v>
      </c>
      <c r="L158" s="56">
        <f t="shared" si="17"/>
        <v>0.14597618188379646</v>
      </c>
      <c r="M158" s="56">
        <f t="shared" si="18"/>
        <v>0.61620353662937566</v>
      </c>
      <c r="N158" s="56">
        <f t="shared" si="19"/>
        <v>0.26669072536990257</v>
      </c>
      <c r="P158" s="9">
        <v>5702</v>
      </c>
    </row>
    <row r="159" spans="1:16">
      <c r="A159">
        <v>156</v>
      </c>
      <c r="B159" s="4" t="s">
        <v>133</v>
      </c>
      <c r="C159" s="24">
        <v>3043</v>
      </c>
      <c r="D159" s="24">
        <v>3123</v>
      </c>
      <c r="E159" s="24">
        <v>3165</v>
      </c>
      <c r="F159" s="9">
        <f t="shared" si="15"/>
        <v>6288</v>
      </c>
      <c r="G159" s="55">
        <f t="shared" si="16"/>
        <v>-5.8047073791348547E-2</v>
      </c>
      <c r="H159" s="54">
        <f t="shared" si="20"/>
        <v>2.0663818600065724</v>
      </c>
      <c r="I159" s="51">
        <v>693</v>
      </c>
      <c r="J159" s="51">
        <v>3849</v>
      </c>
      <c r="K159" s="51">
        <v>2111</v>
      </c>
      <c r="L159" s="56">
        <f t="shared" si="17"/>
        <v>0.11020992366412213</v>
      </c>
      <c r="M159" s="56">
        <f t="shared" si="18"/>
        <v>0.61211832061068705</v>
      </c>
      <c r="N159" s="56">
        <f t="shared" si="19"/>
        <v>0.33571882951653942</v>
      </c>
      <c r="P159" s="9">
        <v>6653</v>
      </c>
    </row>
    <row r="160" spans="1:16">
      <c r="A160">
        <v>157</v>
      </c>
      <c r="B160" s="4" t="s">
        <v>134</v>
      </c>
      <c r="C160" s="24">
        <v>4131</v>
      </c>
      <c r="D160" s="24">
        <v>4683</v>
      </c>
      <c r="E160" s="24">
        <v>4916</v>
      </c>
      <c r="F160" s="9">
        <f t="shared" si="15"/>
        <v>9599</v>
      </c>
      <c r="G160" s="55">
        <f t="shared" si="16"/>
        <v>-3.7712261693926497E-2</v>
      </c>
      <c r="H160" s="54">
        <f t="shared" si="20"/>
        <v>2.3236504478334545</v>
      </c>
      <c r="I160" s="51">
        <v>1160</v>
      </c>
      <c r="J160" s="51">
        <v>5722</v>
      </c>
      <c r="K160" s="51">
        <v>3077</v>
      </c>
      <c r="L160" s="56">
        <f t="shared" si="17"/>
        <v>0.12084592145015106</v>
      </c>
      <c r="M160" s="56">
        <f t="shared" si="18"/>
        <v>0.59610376080841754</v>
      </c>
      <c r="N160" s="56">
        <f t="shared" si="19"/>
        <v>0.32055422439837483</v>
      </c>
      <c r="P160" s="9">
        <v>9961</v>
      </c>
    </row>
    <row r="161" spans="1:16">
      <c r="A161">
        <v>158</v>
      </c>
      <c r="B161" s="4" t="s">
        <v>135</v>
      </c>
      <c r="C161" s="24">
        <v>7169</v>
      </c>
      <c r="D161" s="24">
        <v>8773</v>
      </c>
      <c r="E161" s="24">
        <v>9711</v>
      </c>
      <c r="F161" s="9">
        <f t="shared" si="15"/>
        <v>18484</v>
      </c>
      <c r="G161" s="55">
        <f t="shared" si="16"/>
        <v>-2.2776455312702781E-2</v>
      </c>
      <c r="H161" s="54">
        <f t="shared" si="20"/>
        <v>2.5783233365880878</v>
      </c>
      <c r="I161" s="51">
        <v>3080</v>
      </c>
      <c r="J161" s="51">
        <v>11458</v>
      </c>
      <c r="K161" s="51">
        <v>4361</v>
      </c>
      <c r="L161" s="56">
        <f t="shared" si="17"/>
        <v>0.16663059943735123</v>
      </c>
      <c r="M161" s="56">
        <f t="shared" si="18"/>
        <v>0.61988747024453583</v>
      </c>
      <c r="N161" s="56">
        <f t="shared" si="19"/>
        <v>0.23593378056697684</v>
      </c>
      <c r="P161" s="9">
        <v>18905</v>
      </c>
    </row>
    <row r="162" spans="1:16">
      <c r="A162">
        <v>159</v>
      </c>
      <c r="B162" s="4" t="s">
        <v>136</v>
      </c>
      <c r="C162" s="24">
        <v>1609</v>
      </c>
      <c r="D162" s="24">
        <v>1932</v>
      </c>
      <c r="E162" s="24">
        <v>2034</v>
      </c>
      <c r="F162" s="9">
        <f t="shared" si="15"/>
        <v>3966</v>
      </c>
      <c r="G162" s="55">
        <f t="shared" si="16"/>
        <v>-1.0085728693898233E-2</v>
      </c>
      <c r="H162" s="54">
        <f t="shared" si="20"/>
        <v>2.4648850217526412</v>
      </c>
      <c r="I162" s="51">
        <v>526</v>
      </c>
      <c r="J162" s="51">
        <v>2482</v>
      </c>
      <c r="K162" s="51">
        <v>998</v>
      </c>
      <c r="L162" s="56">
        <f t="shared" si="17"/>
        <v>0.13262733232476046</v>
      </c>
      <c r="M162" s="56">
        <f t="shared" si="18"/>
        <v>0.62581946545637923</v>
      </c>
      <c r="N162" s="56">
        <f t="shared" si="19"/>
        <v>0.25163893091275846</v>
      </c>
      <c r="P162" s="9">
        <v>4006</v>
      </c>
    </row>
    <row r="163" spans="1:16">
      <c r="A163">
        <v>160</v>
      </c>
      <c r="B163" s="4" t="s">
        <v>137</v>
      </c>
      <c r="C163" s="24">
        <v>1239</v>
      </c>
      <c r="D163" s="24">
        <v>1567</v>
      </c>
      <c r="E163" s="24">
        <v>1618</v>
      </c>
      <c r="F163" s="9">
        <f t="shared" si="15"/>
        <v>3185</v>
      </c>
      <c r="G163" s="55">
        <f t="shared" si="16"/>
        <v>-6.4678178963893274E-2</v>
      </c>
      <c r="H163" s="54">
        <f t="shared" si="20"/>
        <v>2.5706214689265536</v>
      </c>
      <c r="I163" s="51">
        <v>484</v>
      </c>
      <c r="J163" s="51">
        <v>1999</v>
      </c>
      <c r="K163" s="51">
        <v>908</v>
      </c>
      <c r="L163" s="56">
        <f t="shared" si="17"/>
        <v>0.15196232339089483</v>
      </c>
      <c r="M163" s="56">
        <f t="shared" si="18"/>
        <v>0.62762951334379902</v>
      </c>
      <c r="N163" s="56">
        <f t="shared" si="19"/>
        <v>0.28508634222919937</v>
      </c>
      <c r="P163" s="9">
        <v>3391</v>
      </c>
    </row>
    <row r="164" spans="1:16">
      <c r="A164">
        <v>161</v>
      </c>
      <c r="B164" s="4" t="s">
        <v>138</v>
      </c>
      <c r="C164" s="24">
        <v>2534</v>
      </c>
      <c r="D164" s="24">
        <v>2810</v>
      </c>
      <c r="E164" s="24">
        <v>2928</v>
      </c>
      <c r="F164" s="9">
        <f t="shared" si="15"/>
        <v>5738</v>
      </c>
      <c r="G164" s="55">
        <f t="shared" si="16"/>
        <v>-4.1652143604043124E-2</v>
      </c>
      <c r="H164" s="54">
        <f t="shared" si="20"/>
        <v>2.2644041041831096</v>
      </c>
      <c r="I164" s="51">
        <v>724</v>
      </c>
      <c r="J164" s="51">
        <v>3435</v>
      </c>
      <c r="K164" s="51">
        <v>1818</v>
      </c>
      <c r="L164" s="56">
        <f t="shared" si="17"/>
        <v>0.12617636807249913</v>
      </c>
      <c r="M164" s="56">
        <f t="shared" si="18"/>
        <v>0.59864064133844541</v>
      </c>
      <c r="N164" s="56">
        <f t="shared" si="19"/>
        <v>0.31683513419309867</v>
      </c>
      <c r="P164" s="9">
        <v>5977</v>
      </c>
    </row>
    <row r="165" spans="1:16">
      <c r="A165">
        <v>162</v>
      </c>
      <c r="B165" s="4" t="s">
        <v>139</v>
      </c>
      <c r="C165" s="24">
        <v>3157</v>
      </c>
      <c r="D165" s="24">
        <v>3357</v>
      </c>
      <c r="E165" s="24">
        <v>3673</v>
      </c>
      <c r="F165" s="9">
        <f t="shared" si="15"/>
        <v>7030</v>
      </c>
      <c r="G165" s="55">
        <f t="shared" si="16"/>
        <v>-0.12105263157894729</v>
      </c>
      <c r="H165" s="54">
        <f t="shared" si="20"/>
        <v>2.2267975926512511</v>
      </c>
      <c r="I165" s="51">
        <v>1011</v>
      </c>
      <c r="J165" s="51">
        <v>4593</v>
      </c>
      <c r="K165" s="51">
        <v>2277</v>
      </c>
      <c r="L165" s="56">
        <f t="shared" si="17"/>
        <v>0.1438122332859175</v>
      </c>
      <c r="M165" s="56">
        <f t="shared" si="18"/>
        <v>0.65334281650071124</v>
      </c>
      <c r="N165" s="56">
        <f t="shared" si="19"/>
        <v>0.32389758179231865</v>
      </c>
      <c r="P165" s="9">
        <v>7881</v>
      </c>
    </row>
    <row r="166" spans="1:16">
      <c r="A166">
        <v>163</v>
      </c>
      <c r="B166" s="4" t="s">
        <v>229</v>
      </c>
      <c r="C166" s="24">
        <v>10944</v>
      </c>
      <c r="D166" s="24">
        <v>12627</v>
      </c>
      <c r="E166" s="24">
        <v>14133</v>
      </c>
      <c r="F166" s="9">
        <f t="shared" ref="F166:F185" si="21">SUM(D166:E166)</f>
        <v>26760</v>
      </c>
      <c r="G166" s="55">
        <f t="shared" ref="G166:G185" si="22">((1-(P166/F166))*100)/100</f>
        <v>7.959641255605332E-3</v>
      </c>
      <c r="H166" s="54">
        <f t="shared" si="20"/>
        <v>2.4451754385964914</v>
      </c>
      <c r="I166" s="51">
        <v>3514</v>
      </c>
      <c r="J166" s="51">
        <v>15045</v>
      </c>
      <c r="K166" s="51">
        <v>6366</v>
      </c>
      <c r="L166" s="56">
        <f t="shared" ref="L166:L185" si="23">I166/F166</f>
        <v>0.13131539611360238</v>
      </c>
      <c r="M166" s="56">
        <f t="shared" ref="M166:M185" si="24">J166/F166</f>
        <v>0.56221973094170408</v>
      </c>
      <c r="N166" s="56">
        <f t="shared" ref="N166:N185" si="25">K166/F166</f>
        <v>0.23789237668161434</v>
      </c>
      <c r="P166" s="9">
        <v>26547</v>
      </c>
    </row>
    <row r="167" spans="1:16">
      <c r="A167">
        <v>164</v>
      </c>
      <c r="B167" s="4" t="s">
        <v>140</v>
      </c>
      <c r="C167" s="24">
        <v>3044</v>
      </c>
      <c r="D167" s="24">
        <v>3253</v>
      </c>
      <c r="E167" s="24">
        <v>3629</v>
      </c>
      <c r="F167" s="9">
        <f t="shared" si="21"/>
        <v>6882</v>
      </c>
      <c r="G167" s="55">
        <f t="shared" si="22"/>
        <v>-9.3722755013077683E-2</v>
      </c>
      <c r="H167" s="54">
        <f t="shared" si="20"/>
        <v>2.2608409986859397</v>
      </c>
      <c r="I167" s="51">
        <v>827</v>
      </c>
      <c r="J167" s="51">
        <v>4104</v>
      </c>
      <c r="K167" s="51">
        <v>2596</v>
      </c>
      <c r="L167" s="56">
        <f t="shared" si="23"/>
        <v>0.12016855565242662</v>
      </c>
      <c r="M167" s="56">
        <f t="shared" si="24"/>
        <v>0.5963382737576286</v>
      </c>
      <c r="N167" s="56">
        <f t="shared" si="25"/>
        <v>0.37721592560302236</v>
      </c>
      <c r="P167" s="9">
        <v>7527</v>
      </c>
    </row>
    <row r="168" spans="1:16">
      <c r="A168">
        <v>165</v>
      </c>
      <c r="B168" s="4" t="s">
        <v>141</v>
      </c>
      <c r="C168" s="24">
        <v>1362</v>
      </c>
      <c r="D168" s="24">
        <v>1523</v>
      </c>
      <c r="E168" s="24">
        <v>1659</v>
      </c>
      <c r="F168" s="9">
        <f t="shared" si="21"/>
        <v>3182</v>
      </c>
      <c r="G168" s="55">
        <f t="shared" si="22"/>
        <v>-6.6624764299182848E-2</v>
      </c>
      <c r="H168" s="54">
        <f t="shared" ref="H168:H185" si="26">F168/C168</f>
        <v>2.3362701908957417</v>
      </c>
      <c r="I168" s="51">
        <v>374</v>
      </c>
      <c r="J168" s="51">
        <v>1862</v>
      </c>
      <c r="K168" s="51">
        <v>1158</v>
      </c>
      <c r="L168" s="56">
        <f t="shared" si="23"/>
        <v>0.11753614079195475</v>
      </c>
      <c r="M168" s="56">
        <f t="shared" si="24"/>
        <v>0.58516656191074801</v>
      </c>
      <c r="N168" s="56">
        <f t="shared" si="25"/>
        <v>0.36392206159648022</v>
      </c>
      <c r="P168" s="9">
        <v>3394</v>
      </c>
    </row>
    <row r="169" spans="1:16">
      <c r="A169">
        <v>166</v>
      </c>
      <c r="B169" s="4" t="s">
        <v>142</v>
      </c>
      <c r="C169" s="24">
        <v>3260</v>
      </c>
      <c r="D169" s="24">
        <v>3615</v>
      </c>
      <c r="E169" s="24">
        <v>3743</v>
      </c>
      <c r="F169" s="9">
        <f t="shared" si="21"/>
        <v>7358</v>
      </c>
      <c r="G169" s="55">
        <f t="shared" si="22"/>
        <v>-0.12462625713509112</v>
      </c>
      <c r="H169" s="54">
        <f t="shared" si="26"/>
        <v>2.2570552147239265</v>
      </c>
      <c r="I169" s="51">
        <v>898</v>
      </c>
      <c r="J169" s="51">
        <v>4634</v>
      </c>
      <c r="K169" s="51">
        <v>2743</v>
      </c>
      <c r="L169" s="56">
        <f t="shared" si="23"/>
        <v>0.12204403370481109</v>
      </c>
      <c r="M169" s="56">
        <f t="shared" si="24"/>
        <v>0.62979070399565096</v>
      </c>
      <c r="N169" s="56">
        <f t="shared" si="25"/>
        <v>0.37279151943462896</v>
      </c>
      <c r="P169" s="9">
        <v>8275</v>
      </c>
    </row>
    <row r="170" spans="1:16">
      <c r="A170">
        <v>167</v>
      </c>
      <c r="B170" s="4" t="s">
        <v>143</v>
      </c>
      <c r="C170" s="24">
        <v>3179</v>
      </c>
      <c r="D170" s="24">
        <v>3380</v>
      </c>
      <c r="E170" s="24">
        <v>3610</v>
      </c>
      <c r="F170" s="9">
        <f t="shared" si="21"/>
        <v>6990</v>
      </c>
      <c r="G170" s="55">
        <f t="shared" si="22"/>
        <v>-9.1559370529327597E-2</v>
      </c>
      <c r="H170" s="54">
        <f t="shared" si="26"/>
        <v>2.1988046555520606</v>
      </c>
      <c r="I170" s="51">
        <v>870</v>
      </c>
      <c r="J170" s="51">
        <v>4171</v>
      </c>
      <c r="K170" s="51">
        <v>2589</v>
      </c>
      <c r="L170" s="56">
        <f t="shared" si="23"/>
        <v>0.12446351931330472</v>
      </c>
      <c r="M170" s="56">
        <f t="shared" si="24"/>
        <v>0.59670958512160233</v>
      </c>
      <c r="N170" s="56">
        <f t="shared" si="25"/>
        <v>0.3703862660944206</v>
      </c>
      <c r="P170" s="9">
        <v>7630</v>
      </c>
    </row>
    <row r="171" spans="1:16">
      <c r="A171">
        <v>168</v>
      </c>
      <c r="B171" s="4" t="s">
        <v>144</v>
      </c>
      <c r="C171" s="24">
        <v>1128</v>
      </c>
      <c r="D171" s="24">
        <v>1253</v>
      </c>
      <c r="E171" s="24">
        <v>1229</v>
      </c>
      <c r="F171" s="9">
        <f t="shared" si="21"/>
        <v>2482</v>
      </c>
      <c r="G171" s="55">
        <f t="shared" si="22"/>
        <v>-6.7687348912167655E-2</v>
      </c>
      <c r="H171" s="54">
        <f t="shared" si="26"/>
        <v>2.2003546099290778</v>
      </c>
      <c r="I171" s="51">
        <v>260</v>
      </c>
      <c r="J171" s="51">
        <v>1430</v>
      </c>
      <c r="K171" s="51">
        <v>960</v>
      </c>
      <c r="L171" s="56">
        <f t="shared" si="23"/>
        <v>0.10475423045930701</v>
      </c>
      <c r="M171" s="56">
        <f t="shared" si="24"/>
        <v>0.57614826752618853</v>
      </c>
      <c r="N171" s="56">
        <f t="shared" si="25"/>
        <v>0.38678485092667203</v>
      </c>
      <c r="P171" s="9">
        <v>2650</v>
      </c>
    </row>
    <row r="172" spans="1:16">
      <c r="A172">
        <v>169</v>
      </c>
      <c r="B172" s="4" t="s">
        <v>145</v>
      </c>
      <c r="C172" s="24">
        <v>2086</v>
      </c>
      <c r="D172" s="24">
        <v>2361</v>
      </c>
      <c r="E172" s="24">
        <v>2558</v>
      </c>
      <c r="F172" s="9">
        <f t="shared" si="21"/>
        <v>4919</v>
      </c>
      <c r="G172" s="55">
        <f t="shared" si="22"/>
        <v>-0.1099817035982924</v>
      </c>
      <c r="H172" s="54">
        <f t="shared" si="26"/>
        <v>2.3581016299137105</v>
      </c>
      <c r="I172" s="51">
        <v>591</v>
      </c>
      <c r="J172" s="51">
        <v>3041</v>
      </c>
      <c r="K172" s="51">
        <v>1827</v>
      </c>
      <c r="L172" s="56">
        <f t="shared" si="23"/>
        <v>0.12014637121366131</v>
      </c>
      <c r="M172" s="56">
        <f t="shared" si="24"/>
        <v>0.61821508436674122</v>
      </c>
      <c r="N172" s="56">
        <f t="shared" si="25"/>
        <v>0.37141695466558244</v>
      </c>
      <c r="P172" s="9">
        <v>5460</v>
      </c>
    </row>
    <row r="173" spans="1:16">
      <c r="A173">
        <v>170</v>
      </c>
      <c r="B173" s="4" t="s">
        <v>230</v>
      </c>
      <c r="C173" s="20">
        <v>82078</v>
      </c>
      <c r="D173" s="20">
        <v>82185</v>
      </c>
      <c r="E173" s="20">
        <v>92557</v>
      </c>
      <c r="F173" s="9">
        <f t="shared" si="21"/>
        <v>174742</v>
      </c>
      <c r="G173" s="55">
        <f t="shared" si="22"/>
        <v>-3.6779938423504355E-2</v>
      </c>
      <c r="H173" s="54">
        <f t="shared" si="26"/>
        <v>2.1289748775554962</v>
      </c>
      <c r="I173" s="51">
        <v>21472</v>
      </c>
      <c r="J173" s="51">
        <v>109040</v>
      </c>
      <c r="K173" s="51">
        <v>37544</v>
      </c>
      <c r="L173" s="56">
        <f t="shared" si="23"/>
        <v>0.12287830058028408</v>
      </c>
      <c r="M173" s="56">
        <f t="shared" si="24"/>
        <v>0.6240056769408614</v>
      </c>
      <c r="N173" s="56">
        <f t="shared" si="25"/>
        <v>0.21485389889093634</v>
      </c>
      <c r="P173" s="11">
        <v>181169</v>
      </c>
    </row>
    <row r="174" spans="1:16">
      <c r="A174">
        <v>171</v>
      </c>
      <c r="B174" s="4" t="s">
        <v>146</v>
      </c>
      <c r="C174" s="34">
        <v>8119</v>
      </c>
      <c r="D174" s="34">
        <v>9373</v>
      </c>
      <c r="E174" s="34">
        <v>10460</v>
      </c>
      <c r="F174" s="9">
        <f t="shared" si="21"/>
        <v>19833</v>
      </c>
      <c r="G174" s="55">
        <f t="shared" si="22"/>
        <v>-3.4941763727121433E-2</v>
      </c>
      <c r="H174" s="54">
        <f t="shared" si="26"/>
        <v>2.4427885207537874</v>
      </c>
      <c r="I174" s="51">
        <v>2802</v>
      </c>
      <c r="J174" s="51">
        <v>13711</v>
      </c>
      <c r="K174" s="51">
        <v>4001</v>
      </c>
      <c r="L174" s="56">
        <f t="shared" si="23"/>
        <v>0.14127968537286342</v>
      </c>
      <c r="M174" s="56">
        <f t="shared" si="24"/>
        <v>0.69132254323602083</v>
      </c>
      <c r="N174" s="56">
        <f t="shared" si="25"/>
        <v>0.20173448293248625</v>
      </c>
      <c r="P174" s="11">
        <v>20526</v>
      </c>
    </row>
    <row r="175" spans="1:16">
      <c r="A175">
        <v>172</v>
      </c>
      <c r="B175" s="4" t="s">
        <v>147</v>
      </c>
      <c r="C175" s="34">
        <v>4115</v>
      </c>
      <c r="D175" s="34">
        <v>4628</v>
      </c>
      <c r="E175" s="34">
        <v>5150</v>
      </c>
      <c r="F175" s="9">
        <f t="shared" si="21"/>
        <v>9778</v>
      </c>
      <c r="G175" s="55">
        <f t="shared" si="22"/>
        <v>-8.7134383309470209E-2</v>
      </c>
      <c r="H175" s="54">
        <f t="shared" si="26"/>
        <v>2.3761846901579586</v>
      </c>
      <c r="I175" s="51">
        <v>1274</v>
      </c>
      <c r="J175" s="51">
        <v>6315</v>
      </c>
      <c r="K175" s="51">
        <v>3041</v>
      </c>
      <c r="L175" s="56">
        <f t="shared" si="23"/>
        <v>0.13029249335242382</v>
      </c>
      <c r="M175" s="56">
        <f t="shared" si="24"/>
        <v>0.64583759460012269</v>
      </c>
      <c r="N175" s="56">
        <f t="shared" si="25"/>
        <v>0.3110042953569237</v>
      </c>
      <c r="P175" s="11">
        <v>10630</v>
      </c>
    </row>
    <row r="176" spans="1:16">
      <c r="A176">
        <v>173</v>
      </c>
      <c r="B176" s="4" t="s">
        <v>148</v>
      </c>
      <c r="C176" s="34">
        <v>2325</v>
      </c>
      <c r="D176" s="34">
        <v>2954</v>
      </c>
      <c r="E176" s="34">
        <v>3107</v>
      </c>
      <c r="F176" s="9">
        <f t="shared" si="21"/>
        <v>6061</v>
      </c>
      <c r="G176" s="55">
        <f t="shared" si="22"/>
        <v>-7.4245174063685804E-2</v>
      </c>
      <c r="H176" s="54">
        <f t="shared" si="26"/>
        <v>2.6068817204301076</v>
      </c>
      <c r="I176" s="51">
        <v>855</v>
      </c>
      <c r="J176" s="51">
        <v>3970</v>
      </c>
      <c r="K176" s="51">
        <v>1686</v>
      </c>
      <c r="L176" s="56">
        <f t="shared" si="23"/>
        <v>0.14106583072100312</v>
      </c>
      <c r="M176" s="56">
        <f t="shared" si="24"/>
        <v>0.65500742451740634</v>
      </c>
      <c r="N176" s="56">
        <f t="shared" si="25"/>
        <v>0.27817191882527637</v>
      </c>
      <c r="P176" s="11">
        <v>6511</v>
      </c>
    </row>
    <row r="177" spans="1:16">
      <c r="A177">
        <v>174</v>
      </c>
      <c r="B177" s="4" t="s">
        <v>149</v>
      </c>
      <c r="C177" s="34">
        <v>3281</v>
      </c>
      <c r="D177" s="34">
        <v>3717</v>
      </c>
      <c r="E177" s="34">
        <v>4025</v>
      </c>
      <c r="F177" s="9">
        <f t="shared" si="21"/>
        <v>7742</v>
      </c>
      <c r="G177" s="55">
        <f t="shared" si="22"/>
        <v>-7.0136915525703891E-2</v>
      </c>
      <c r="H177" s="54">
        <f t="shared" si="26"/>
        <v>2.3596464492532765</v>
      </c>
      <c r="I177" s="51">
        <v>1055</v>
      </c>
      <c r="J177" s="51">
        <v>4884</v>
      </c>
      <c r="K177" s="51">
        <v>2346</v>
      </c>
      <c r="L177" s="56">
        <f t="shared" si="23"/>
        <v>0.13626969775251874</v>
      </c>
      <c r="M177" s="56">
        <f t="shared" si="24"/>
        <v>0.63084474296047532</v>
      </c>
      <c r="N177" s="56">
        <f t="shared" si="25"/>
        <v>0.30302247481270989</v>
      </c>
      <c r="P177" s="11">
        <v>8285</v>
      </c>
    </row>
    <row r="178" spans="1:16">
      <c r="A178">
        <v>175</v>
      </c>
      <c r="B178" s="4" t="s">
        <v>150</v>
      </c>
      <c r="C178" s="34">
        <v>3509</v>
      </c>
      <c r="D178" s="34">
        <v>3679</v>
      </c>
      <c r="E178" s="34">
        <v>4079</v>
      </c>
      <c r="F178" s="9">
        <f t="shared" si="21"/>
        <v>7758</v>
      </c>
      <c r="G178" s="55">
        <f t="shared" si="22"/>
        <v>-6.7027584428976494E-2</v>
      </c>
      <c r="H178" s="54">
        <f t="shared" si="26"/>
        <v>2.2108862923909944</v>
      </c>
      <c r="I178" s="51">
        <v>950</v>
      </c>
      <c r="J178" s="51">
        <v>4731</v>
      </c>
      <c r="K178" s="51">
        <v>2594</v>
      </c>
      <c r="L178" s="56">
        <f t="shared" si="23"/>
        <v>0.12245424078370715</v>
      </c>
      <c r="M178" s="56">
        <f t="shared" si="24"/>
        <v>0.60982211910286155</v>
      </c>
      <c r="N178" s="56">
        <f t="shared" si="25"/>
        <v>0.33436452693993296</v>
      </c>
      <c r="P178" s="11">
        <v>8278</v>
      </c>
    </row>
    <row r="179" spans="1:16">
      <c r="A179">
        <v>176</v>
      </c>
      <c r="B179" s="4" t="s">
        <v>151</v>
      </c>
      <c r="C179" s="34">
        <v>1026</v>
      </c>
      <c r="D179" s="34">
        <v>1234</v>
      </c>
      <c r="E179" s="34">
        <v>1300</v>
      </c>
      <c r="F179" s="9">
        <f t="shared" si="21"/>
        <v>2534</v>
      </c>
      <c r="G179" s="55">
        <f t="shared" si="22"/>
        <v>-3.6700868192580893E-2</v>
      </c>
      <c r="H179" s="54">
        <f t="shared" si="26"/>
        <v>2.469785575048733</v>
      </c>
      <c r="I179" s="51">
        <v>364</v>
      </c>
      <c r="J179" s="51">
        <v>1499</v>
      </c>
      <c r="K179" s="51">
        <v>764</v>
      </c>
      <c r="L179" s="56">
        <f t="shared" si="23"/>
        <v>0.143646408839779</v>
      </c>
      <c r="M179" s="56">
        <f t="shared" si="24"/>
        <v>0.59155485398579322</v>
      </c>
      <c r="N179" s="56">
        <f t="shared" si="25"/>
        <v>0.30149960536700871</v>
      </c>
      <c r="P179" s="11">
        <v>2627</v>
      </c>
    </row>
    <row r="180" spans="1:16">
      <c r="A180">
        <v>177</v>
      </c>
      <c r="B180" s="4" t="s">
        <v>152</v>
      </c>
      <c r="C180" s="34">
        <v>3609</v>
      </c>
      <c r="D180" s="34">
        <v>3752</v>
      </c>
      <c r="E180" s="34">
        <v>4316</v>
      </c>
      <c r="F180" s="9">
        <f t="shared" si="21"/>
        <v>8068</v>
      </c>
      <c r="G180" s="55">
        <f t="shared" si="22"/>
        <v>-0.15195835399107582</v>
      </c>
      <c r="H180" s="54">
        <f t="shared" si="26"/>
        <v>2.2355223053477418</v>
      </c>
      <c r="I180" s="51">
        <v>1034</v>
      </c>
      <c r="J180" s="51">
        <v>5399</v>
      </c>
      <c r="K180" s="51">
        <v>2861</v>
      </c>
      <c r="L180" s="56">
        <f t="shared" si="23"/>
        <v>0.12816063460585028</v>
      </c>
      <c r="M180" s="56">
        <f t="shared" si="24"/>
        <v>0.66918691125433816</v>
      </c>
      <c r="N180" s="56">
        <f t="shared" si="25"/>
        <v>0.35461080813088747</v>
      </c>
      <c r="P180" s="11">
        <v>9294</v>
      </c>
    </row>
    <row r="181" spans="1:16">
      <c r="A181">
        <v>178</v>
      </c>
      <c r="B181" s="4" t="s">
        <v>153</v>
      </c>
      <c r="C181" s="20">
        <v>11383</v>
      </c>
      <c r="D181" s="20">
        <v>12862</v>
      </c>
      <c r="E181" s="20">
        <v>14055</v>
      </c>
      <c r="F181" s="9">
        <f t="shared" si="21"/>
        <v>26917</v>
      </c>
      <c r="G181" s="55">
        <f t="shared" si="22"/>
        <v>-8.48534383475128E-2</v>
      </c>
      <c r="H181" s="54">
        <f t="shared" si="26"/>
        <v>2.3646666080997978</v>
      </c>
      <c r="I181" s="51">
        <v>3565</v>
      </c>
      <c r="J181" s="51">
        <v>17899</v>
      </c>
      <c r="K181" s="51">
        <v>7732</v>
      </c>
      <c r="L181" s="56">
        <f t="shared" si="23"/>
        <v>0.13244418025782961</v>
      </c>
      <c r="M181" s="56">
        <f t="shared" si="24"/>
        <v>0.6649700932496192</v>
      </c>
      <c r="N181" s="56">
        <f t="shared" si="25"/>
        <v>0.28725340862651855</v>
      </c>
      <c r="P181" s="25">
        <v>29201</v>
      </c>
    </row>
    <row r="182" spans="1:16">
      <c r="A182">
        <v>179</v>
      </c>
      <c r="B182" s="4" t="s">
        <v>154</v>
      </c>
      <c r="C182" s="24">
        <v>5997</v>
      </c>
      <c r="D182" s="24">
        <v>7687</v>
      </c>
      <c r="E182" s="24">
        <v>7586</v>
      </c>
      <c r="F182" s="9">
        <f t="shared" si="21"/>
        <v>15273</v>
      </c>
      <c r="G182" s="55">
        <f t="shared" si="22"/>
        <v>-3.8106462384600359E-2</v>
      </c>
      <c r="H182" s="54">
        <f t="shared" si="26"/>
        <v>2.5467733866933466</v>
      </c>
      <c r="I182" s="51">
        <v>2511</v>
      </c>
      <c r="J182" s="51">
        <v>9985</v>
      </c>
      <c r="K182" s="51">
        <v>3359</v>
      </c>
      <c r="L182" s="56">
        <f t="shared" si="23"/>
        <v>0.16440777843252799</v>
      </c>
      <c r="M182" s="56">
        <f t="shared" si="24"/>
        <v>0.65376808747462845</v>
      </c>
      <c r="N182" s="56">
        <f t="shared" si="25"/>
        <v>0.21993059647744387</v>
      </c>
      <c r="P182" s="9">
        <v>15855</v>
      </c>
    </row>
    <row r="183" spans="1:16">
      <c r="A183">
        <v>180</v>
      </c>
      <c r="B183" s="4" t="s">
        <v>155</v>
      </c>
      <c r="C183" s="24">
        <v>10437</v>
      </c>
      <c r="D183" s="24">
        <v>11628</v>
      </c>
      <c r="E183" s="24">
        <v>12146</v>
      </c>
      <c r="F183" s="9">
        <f t="shared" si="21"/>
        <v>23774</v>
      </c>
      <c r="G183" s="55">
        <f t="shared" si="22"/>
        <v>-8.7490535879533038E-3</v>
      </c>
      <c r="H183" s="54">
        <f t="shared" si="26"/>
        <v>2.2778576219220081</v>
      </c>
      <c r="I183" s="51">
        <v>3779</v>
      </c>
      <c r="J183" s="51">
        <v>15558</v>
      </c>
      <c r="K183" s="51">
        <v>4629</v>
      </c>
      <c r="L183" s="56">
        <f t="shared" si="23"/>
        <v>0.15895516110036173</v>
      </c>
      <c r="M183" s="56">
        <f t="shared" si="24"/>
        <v>0.65441238327584761</v>
      </c>
      <c r="N183" s="56">
        <f t="shared" si="25"/>
        <v>0.19470850508959367</v>
      </c>
      <c r="P183" s="9">
        <v>23982</v>
      </c>
    </row>
    <row r="184" spans="1:16">
      <c r="A184">
        <v>181</v>
      </c>
      <c r="B184" s="4" t="s">
        <v>156</v>
      </c>
      <c r="C184" s="24">
        <v>2169</v>
      </c>
      <c r="D184" s="24">
        <v>2565</v>
      </c>
      <c r="E184" s="24">
        <v>2677</v>
      </c>
      <c r="F184" s="9">
        <f t="shared" si="21"/>
        <v>5242</v>
      </c>
      <c r="G184" s="55">
        <f t="shared" si="22"/>
        <v>-7.7069820679130041E-2</v>
      </c>
      <c r="H184" s="54">
        <f t="shared" si="26"/>
        <v>2.416781927155371</v>
      </c>
      <c r="I184" s="51">
        <v>815</v>
      </c>
      <c r="J184" s="51">
        <v>3447</v>
      </c>
      <c r="K184" s="51">
        <v>1384</v>
      </c>
      <c r="L184" s="56">
        <f t="shared" si="23"/>
        <v>0.15547500953834414</v>
      </c>
      <c r="M184" s="56">
        <f t="shared" si="24"/>
        <v>0.65757344524990458</v>
      </c>
      <c r="N184" s="56">
        <f t="shared" si="25"/>
        <v>0.26402136589088132</v>
      </c>
      <c r="P184" s="9">
        <v>5646</v>
      </c>
    </row>
    <row r="185" spans="1:16">
      <c r="A185">
        <v>182</v>
      </c>
      <c r="B185" s="5" t="s">
        <v>157</v>
      </c>
      <c r="C185" s="24">
        <v>2101</v>
      </c>
      <c r="D185" s="24">
        <v>2697</v>
      </c>
      <c r="E185" s="24">
        <v>2718</v>
      </c>
      <c r="F185" s="9">
        <f t="shared" si="21"/>
        <v>5415</v>
      </c>
      <c r="G185" s="55">
        <f t="shared" si="22"/>
        <v>-8.6795937211449736E-2</v>
      </c>
      <c r="H185" s="54">
        <f t="shared" si="26"/>
        <v>2.5773441218467394</v>
      </c>
      <c r="I185" s="51">
        <v>786</v>
      </c>
      <c r="J185" s="51">
        <v>3745</v>
      </c>
      <c r="K185" s="51">
        <v>1354</v>
      </c>
      <c r="L185" s="56">
        <f t="shared" si="23"/>
        <v>0.14515235457063713</v>
      </c>
      <c r="M185" s="56">
        <f t="shared" si="24"/>
        <v>0.69159741458910429</v>
      </c>
      <c r="N185" s="56">
        <f t="shared" si="25"/>
        <v>0.25004616805170821</v>
      </c>
      <c r="P185" s="9">
        <v>5885</v>
      </c>
    </row>
    <row r="186" spans="1:16">
      <c r="B186" s="6"/>
    </row>
    <row r="187" spans="1:16">
      <c r="B187" s="1"/>
    </row>
    <row r="188" spans="1:16">
      <c r="B188" s="1"/>
    </row>
    <row r="189" spans="1:16">
      <c r="B189" s="1"/>
    </row>
    <row r="190" spans="1:16">
      <c r="B190" s="1"/>
    </row>
    <row r="191" spans="1:16">
      <c r="B191" s="1"/>
    </row>
    <row r="192" spans="1:16">
      <c r="B192" s="1"/>
    </row>
    <row r="193" spans="2:2">
      <c r="B193" s="6"/>
    </row>
  </sheetData>
  <sheetProtection algorithmName="SHA-512" hashValue="nZlVr2ScIml7aH5yko4u/Hq2nXtELo8xQThOlmZ3kk07GVF1ALGeR4P3exoX8f1Ln2m/W9FhWigykUi8GqLtow==" saltValue="0v1n5YdcaxSEFffgoy9SNg==" spinCount="100000" sheet="1" objects="1" scenarios="1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T193"/>
  <sheetViews>
    <sheetView topLeftCell="BT1" workbookViewId="0">
      <selection activeCell="BZ13" sqref="BZ13"/>
    </sheetView>
  </sheetViews>
  <sheetFormatPr defaultRowHeight="13.5"/>
  <cols>
    <col min="1" max="1" width="3.625" customWidth="1"/>
    <col min="2" max="2" width="17.375" style="7" customWidth="1"/>
    <col min="13" max="13" width="9.625" customWidth="1"/>
    <col min="25" max="25" width="9.625" customWidth="1"/>
    <col min="37" max="37" width="9.625" customWidth="1"/>
    <col min="49" max="49" width="9.625" customWidth="1"/>
    <col min="61" max="61" width="9.75" customWidth="1"/>
    <col min="73" max="73" width="10.125" customWidth="1"/>
    <col min="85" max="85" width="9.625" customWidth="1"/>
    <col min="97" max="97" width="9.75" customWidth="1"/>
  </cols>
  <sheetData>
    <row r="1" spans="1:98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</row>
    <row r="2" spans="1:98">
      <c r="B2"/>
      <c r="C2" s="18" t="s">
        <v>170</v>
      </c>
      <c r="O2" s="18" t="s">
        <v>171</v>
      </c>
      <c r="AA2" s="18" t="s">
        <v>172</v>
      </c>
      <c r="AM2" s="18" t="s">
        <v>173</v>
      </c>
      <c r="AY2" s="18" t="s">
        <v>174</v>
      </c>
      <c r="BK2" s="19" t="s">
        <v>175</v>
      </c>
      <c r="BW2" s="50" t="s">
        <v>195</v>
      </c>
      <c r="CI2" s="50" t="s">
        <v>207</v>
      </c>
    </row>
    <row r="3" spans="1:98" ht="24">
      <c r="B3"/>
      <c r="C3" s="15" t="s">
        <v>158</v>
      </c>
      <c r="D3" s="15" t="s">
        <v>159</v>
      </c>
      <c r="E3" s="15" t="s">
        <v>160</v>
      </c>
      <c r="F3" s="16" t="s">
        <v>161</v>
      </c>
      <c r="G3" s="16" t="s">
        <v>162</v>
      </c>
      <c r="H3" s="16" t="s">
        <v>163</v>
      </c>
      <c r="I3" s="17" t="s">
        <v>164</v>
      </c>
      <c r="J3" s="17" t="s">
        <v>165</v>
      </c>
      <c r="K3" s="17" t="s">
        <v>166</v>
      </c>
      <c r="L3" s="15" t="s">
        <v>167</v>
      </c>
      <c r="M3" s="15" t="s">
        <v>168</v>
      </c>
      <c r="N3" s="15" t="s">
        <v>169</v>
      </c>
      <c r="O3" s="15" t="s">
        <v>158</v>
      </c>
      <c r="P3" s="15" t="s">
        <v>159</v>
      </c>
      <c r="Q3" s="15" t="s">
        <v>160</v>
      </c>
      <c r="R3" s="16" t="s">
        <v>161</v>
      </c>
      <c r="S3" s="16" t="s">
        <v>162</v>
      </c>
      <c r="T3" s="16" t="s">
        <v>163</v>
      </c>
      <c r="U3" s="17" t="s">
        <v>164</v>
      </c>
      <c r="V3" s="17" t="s">
        <v>165</v>
      </c>
      <c r="W3" s="17" t="s">
        <v>166</v>
      </c>
      <c r="X3" s="15" t="s">
        <v>167</v>
      </c>
      <c r="Y3" s="15" t="s">
        <v>168</v>
      </c>
      <c r="Z3" s="15" t="s">
        <v>169</v>
      </c>
      <c r="AA3" s="15" t="s">
        <v>158</v>
      </c>
      <c r="AB3" s="15" t="s">
        <v>159</v>
      </c>
      <c r="AC3" s="15" t="s">
        <v>160</v>
      </c>
      <c r="AD3" s="16" t="s">
        <v>161</v>
      </c>
      <c r="AE3" s="16" t="s">
        <v>162</v>
      </c>
      <c r="AF3" s="16" t="s">
        <v>163</v>
      </c>
      <c r="AG3" s="17" t="s">
        <v>164</v>
      </c>
      <c r="AH3" s="17" t="s">
        <v>165</v>
      </c>
      <c r="AI3" s="17" t="s">
        <v>166</v>
      </c>
      <c r="AJ3" s="15" t="s">
        <v>167</v>
      </c>
      <c r="AK3" s="15" t="s">
        <v>168</v>
      </c>
      <c r="AL3" s="15" t="s">
        <v>169</v>
      </c>
      <c r="AM3" s="15" t="s">
        <v>158</v>
      </c>
      <c r="AN3" s="15" t="s">
        <v>159</v>
      </c>
      <c r="AO3" s="15" t="s">
        <v>160</v>
      </c>
      <c r="AP3" s="16" t="s">
        <v>161</v>
      </c>
      <c r="AQ3" s="16" t="s">
        <v>162</v>
      </c>
      <c r="AR3" s="16" t="s">
        <v>163</v>
      </c>
      <c r="AS3" s="17" t="s">
        <v>164</v>
      </c>
      <c r="AT3" s="17" t="s">
        <v>165</v>
      </c>
      <c r="AU3" s="17" t="s">
        <v>166</v>
      </c>
      <c r="AV3" s="15" t="s">
        <v>167</v>
      </c>
      <c r="AW3" s="15" t="s">
        <v>168</v>
      </c>
      <c r="AX3" s="15" t="s">
        <v>169</v>
      </c>
      <c r="AY3" s="15" t="s">
        <v>158</v>
      </c>
      <c r="AZ3" s="15" t="s">
        <v>159</v>
      </c>
      <c r="BA3" s="15" t="s">
        <v>160</v>
      </c>
      <c r="BB3" s="16" t="s">
        <v>161</v>
      </c>
      <c r="BC3" s="16" t="s">
        <v>162</v>
      </c>
      <c r="BD3" s="16" t="s">
        <v>163</v>
      </c>
      <c r="BE3" s="17" t="s">
        <v>164</v>
      </c>
      <c r="BF3" s="17" t="s">
        <v>165</v>
      </c>
      <c r="BG3" s="17" t="s">
        <v>166</v>
      </c>
      <c r="BH3" s="15" t="s">
        <v>167</v>
      </c>
      <c r="BI3" s="15" t="s">
        <v>168</v>
      </c>
      <c r="BJ3" s="15" t="s">
        <v>169</v>
      </c>
      <c r="BK3" s="15" t="s">
        <v>158</v>
      </c>
      <c r="BL3" s="15" t="s">
        <v>159</v>
      </c>
      <c r="BM3" s="15" t="s">
        <v>160</v>
      </c>
      <c r="BN3" s="16" t="s">
        <v>161</v>
      </c>
      <c r="BO3" s="16" t="s">
        <v>162</v>
      </c>
      <c r="BP3" s="16" t="s">
        <v>163</v>
      </c>
      <c r="BQ3" s="17" t="s">
        <v>164</v>
      </c>
      <c r="BR3" s="17" t="s">
        <v>165</v>
      </c>
      <c r="BS3" s="17" t="s">
        <v>166</v>
      </c>
      <c r="BT3" s="15" t="s">
        <v>167</v>
      </c>
      <c r="BU3" s="15" t="s">
        <v>168</v>
      </c>
      <c r="BV3" s="15" t="s">
        <v>169</v>
      </c>
      <c r="BW3" s="15" t="s">
        <v>158</v>
      </c>
      <c r="BX3" s="15" t="s">
        <v>159</v>
      </c>
      <c r="BY3" s="15" t="s">
        <v>160</v>
      </c>
      <c r="BZ3" s="16" t="s">
        <v>161</v>
      </c>
      <c r="CA3" s="16" t="s">
        <v>162</v>
      </c>
      <c r="CB3" s="16" t="s">
        <v>163</v>
      </c>
      <c r="CC3" s="17" t="s">
        <v>164</v>
      </c>
      <c r="CD3" s="17" t="s">
        <v>165</v>
      </c>
      <c r="CE3" s="17" t="s">
        <v>166</v>
      </c>
      <c r="CF3" s="15" t="s">
        <v>167</v>
      </c>
      <c r="CG3" s="15" t="s">
        <v>168</v>
      </c>
      <c r="CH3" s="15" t="s">
        <v>169</v>
      </c>
      <c r="CI3" s="15" t="s">
        <v>158</v>
      </c>
      <c r="CJ3" s="15" t="s">
        <v>159</v>
      </c>
      <c r="CK3" s="15" t="s">
        <v>160</v>
      </c>
      <c r="CL3" s="16" t="s">
        <v>161</v>
      </c>
      <c r="CM3" s="16" t="s">
        <v>162</v>
      </c>
      <c r="CN3" s="16" t="s">
        <v>163</v>
      </c>
      <c r="CO3" s="16" t="s">
        <v>164</v>
      </c>
      <c r="CP3" s="16" t="s">
        <v>165</v>
      </c>
      <c r="CQ3" s="16" t="s">
        <v>166</v>
      </c>
      <c r="CR3" s="15" t="s">
        <v>167</v>
      </c>
      <c r="CS3" s="15" t="s">
        <v>168</v>
      </c>
      <c r="CT3" s="15" t="s">
        <v>169</v>
      </c>
    </row>
    <row r="4" spans="1:98">
      <c r="A4">
        <v>1</v>
      </c>
      <c r="B4" s="2" t="s">
        <v>0</v>
      </c>
      <c r="C4" s="8">
        <v>1843386</v>
      </c>
      <c r="D4" s="8">
        <v>2737089</v>
      </c>
      <c r="E4" s="8">
        <v>2838900</v>
      </c>
      <c r="F4" s="9">
        <v>5575989</v>
      </c>
      <c r="G4" s="9"/>
      <c r="H4" s="10">
        <v>3.0248623999531299</v>
      </c>
      <c r="I4" s="11">
        <v>1298324</v>
      </c>
      <c r="J4" s="11">
        <v>3823808</v>
      </c>
      <c r="K4" s="11">
        <v>451727</v>
      </c>
      <c r="L4" s="12">
        <v>0.23284192275128232</v>
      </c>
      <c r="M4" s="12">
        <v>0.68576318927458424</v>
      </c>
      <c r="N4" s="12">
        <v>8.1012892959437324E-2</v>
      </c>
      <c r="O4" s="8">
        <v>1930078</v>
      </c>
      <c r="P4" s="8">
        <v>2766296</v>
      </c>
      <c r="Q4" s="8">
        <v>2913143</v>
      </c>
      <c r="R4" s="9">
        <v>5679439</v>
      </c>
      <c r="S4" s="13">
        <v>1.8552762568218917E-2</v>
      </c>
      <c r="T4" s="10">
        <v>2.9425955842199123</v>
      </c>
      <c r="U4" s="14">
        <v>1217959</v>
      </c>
      <c r="V4" s="14">
        <v>3910729</v>
      </c>
      <c r="W4" s="14">
        <v>549487</v>
      </c>
      <c r="X4" s="12">
        <v>0.2144505821789793</v>
      </c>
      <c r="Y4" s="12">
        <v>0.68857663582617934</v>
      </c>
      <c r="Z4" s="12">
        <v>9.6750224802132745E-2</v>
      </c>
      <c r="AA4" s="8">
        <v>2031612</v>
      </c>
      <c r="AB4" s="8">
        <v>2722988</v>
      </c>
      <c r="AC4" s="8">
        <v>2920659</v>
      </c>
      <c r="AD4" s="9">
        <v>5643647</v>
      </c>
      <c r="AE4" s="13">
        <v>-6.3020308872056008E-3</v>
      </c>
      <c r="AF4" s="10">
        <v>2.7779157634430196</v>
      </c>
      <c r="AG4" s="8">
        <v>1034251</v>
      </c>
      <c r="AH4" s="8">
        <v>3924717</v>
      </c>
      <c r="AI4" s="8">
        <v>674881</v>
      </c>
      <c r="AJ4" s="12">
        <v>0.18325933567425462</v>
      </c>
      <c r="AK4" s="12">
        <v>0.6954221268622931</v>
      </c>
      <c r="AL4" s="12">
        <v>0.11958242604471896</v>
      </c>
      <c r="AM4" s="8">
        <v>2187000</v>
      </c>
      <c r="AN4" s="8">
        <v>2736844</v>
      </c>
      <c r="AO4" s="8">
        <v>2955477</v>
      </c>
      <c r="AP4" s="9">
        <v>5692321</v>
      </c>
      <c r="AQ4" s="13">
        <v>8.6245649311518235E-3</v>
      </c>
      <c r="AR4" s="10">
        <v>2.6027988111568359</v>
      </c>
      <c r="AS4" s="8">
        <v>898673</v>
      </c>
      <c r="AT4" s="8">
        <v>3942868</v>
      </c>
      <c r="AU4" s="8">
        <v>844927</v>
      </c>
      <c r="AV4" s="12">
        <v>0.15787461740123229</v>
      </c>
      <c r="AW4" s="12">
        <v>0.69266438066300196</v>
      </c>
      <c r="AX4" s="12">
        <v>0.14843277460986476</v>
      </c>
      <c r="AY4" s="8">
        <v>2306419</v>
      </c>
      <c r="AZ4" s="8">
        <v>2719389</v>
      </c>
      <c r="BA4" s="8">
        <v>2963673</v>
      </c>
      <c r="BB4" s="9">
        <v>5683062</v>
      </c>
      <c r="BC4" s="13">
        <v>-1.6265772784072041E-3</v>
      </c>
      <c r="BD4" s="10">
        <v>2.4640197639717676</v>
      </c>
      <c r="BE4" s="8">
        <v>792352</v>
      </c>
      <c r="BF4" s="8">
        <v>3832902</v>
      </c>
      <c r="BG4" s="8">
        <v>1031552</v>
      </c>
      <c r="BH4" s="12">
        <v>0.13942343053797407</v>
      </c>
      <c r="BI4" s="12">
        <v>0.67444310831027354</v>
      </c>
      <c r="BJ4" s="12">
        <v>0.1815134165349595</v>
      </c>
      <c r="BK4" s="8">
        <v>2380251</v>
      </c>
      <c r="BL4" s="8">
        <v>2675033</v>
      </c>
      <c r="BM4" s="8">
        <v>2952704</v>
      </c>
      <c r="BN4" s="9">
        <v>5627737</v>
      </c>
      <c r="BO4" s="13">
        <v>-9.7350688766021376E-3</v>
      </c>
      <c r="BP4" s="10">
        <v>2.3643460290532383</v>
      </c>
      <c r="BQ4" s="8">
        <v>719057</v>
      </c>
      <c r="BR4" s="8">
        <v>3696064</v>
      </c>
      <c r="BS4" s="8">
        <v>1205692</v>
      </c>
      <c r="BT4" s="12">
        <v>0.12777018542266633</v>
      </c>
      <c r="BU4" s="12">
        <v>0.65675848036253293</v>
      </c>
      <c r="BV4" s="12">
        <v>0.21424099953498182</v>
      </c>
      <c r="BW4" s="51">
        <v>2424317</v>
      </c>
      <c r="BX4" s="24">
        <v>2603345</v>
      </c>
      <c r="BY4" s="24">
        <v>2903074</v>
      </c>
      <c r="BZ4" s="9">
        <v>5506419</v>
      </c>
      <c r="CA4" s="55">
        <v>-2.2032104712699896E-2</v>
      </c>
      <c r="CB4" s="54">
        <v>2.2713279657734531</v>
      </c>
      <c r="CC4" s="24">
        <v>657312</v>
      </c>
      <c r="CD4" s="24">
        <v>3482169</v>
      </c>
      <c r="CE4" s="24">
        <v>1358068</v>
      </c>
      <c r="CF4" s="56">
        <v>0.119564555041</v>
      </c>
      <c r="CG4" s="56">
        <v>0.63340390417600001</v>
      </c>
      <c r="CH4" s="56">
        <v>0.24703154078299999</v>
      </c>
      <c r="CI4" s="51">
        <v>2444810</v>
      </c>
      <c r="CJ4" s="24">
        <v>2537089</v>
      </c>
      <c r="CK4" s="24">
        <v>2844644</v>
      </c>
      <c r="CL4" s="9">
        <v>5381733</v>
      </c>
      <c r="CM4" s="55">
        <v>-2.3168373458883895E-2</v>
      </c>
      <c r="CN4" s="54">
        <v>2.2012888527124805</v>
      </c>
      <c r="CO4" s="24">
        <v>657312</v>
      </c>
      <c r="CP4" s="24">
        <v>3482169</v>
      </c>
      <c r="CQ4" s="24">
        <v>1358068</v>
      </c>
      <c r="CR4" s="56">
        <v>0.12213760883343711</v>
      </c>
      <c r="CS4" s="56">
        <v>0.64703488634608963</v>
      </c>
      <c r="CT4" s="56">
        <v>0.25234771030075254</v>
      </c>
    </row>
    <row r="5" spans="1:98">
      <c r="A5">
        <v>2</v>
      </c>
      <c r="B5" s="3" t="s">
        <v>1</v>
      </c>
      <c r="C5" s="8">
        <v>1359852</v>
      </c>
      <c r="D5" s="8">
        <v>1952902</v>
      </c>
      <c r="E5" s="8">
        <v>2029774</v>
      </c>
      <c r="F5" s="9">
        <v>3982676</v>
      </c>
      <c r="G5" s="9"/>
      <c r="H5" s="10">
        <v>2.9287569529625284</v>
      </c>
      <c r="I5" s="11">
        <v>927935</v>
      </c>
      <c r="J5" s="11">
        <v>2761966</v>
      </c>
      <c r="K5" s="11">
        <v>290714</v>
      </c>
      <c r="L5" s="12">
        <v>0.23299284199869635</v>
      </c>
      <c r="M5" s="12">
        <v>0.69349502696177145</v>
      </c>
      <c r="N5" s="12">
        <v>7.2994639784908444E-2</v>
      </c>
      <c r="O5" s="8">
        <v>1441584</v>
      </c>
      <c r="P5" s="8">
        <v>2003360</v>
      </c>
      <c r="Q5" s="8">
        <v>2118775</v>
      </c>
      <c r="R5" s="9">
        <v>4122135</v>
      </c>
      <c r="S5" s="13">
        <v>3.5016406054622529E-2</v>
      </c>
      <c r="T5" s="10">
        <v>2.8594483568075115</v>
      </c>
      <c r="U5" s="14">
        <v>884633</v>
      </c>
      <c r="V5" s="14">
        <v>2875590</v>
      </c>
      <c r="W5" s="14">
        <v>360761</v>
      </c>
      <c r="X5" s="12">
        <v>0.21460553814952688</v>
      </c>
      <c r="Y5" s="12">
        <v>0.69759724026505687</v>
      </c>
      <c r="Z5" s="12">
        <v>8.7517997348461413E-2</v>
      </c>
      <c r="AA5" s="8">
        <v>1545348</v>
      </c>
      <c r="AB5" s="8">
        <v>2007147</v>
      </c>
      <c r="AC5" s="8">
        <v>2160262</v>
      </c>
      <c r="AD5" s="9">
        <v>4167409</v>
      </c>
      <c r="AE5" s="13">
        <v>1.0983143443870746E-2</v>
      </c>
      <c r="AF5" s="10">
        <v>2.6967446814568627</v>
      </c>
      <c r="AG5" s="8">
        <v>758405</v>
      </c>
      <c r="AH5" s="8">
        <v>2947322</v>
      </c>
      <c r="AI5" s="8">
        <v>452344</v>
      </c>
      <c r="AJ5" s="12">
        <v>0.18198477759202419</v>
      </c>
      <c r="AK5" s="12">
        <v>0.70723127967521304</v>
      </c>
      <c r="AL5" s="12">
        <v>0.10854322193957924</v>
      </c>
      <c r="AM5" s="8">
        <v>1678719</v>
      </c>
      <c r="AN5" s="8">
        <v>2038081</v>
      </c>
      <c r="AO5" s="8">
        <v>2211040</v>
      </c>
      <c r="AP5" s="9">
        <v>4249121</v>
      </c>
      <c r="AQ5" s="13">
        <v>1.9607386747976907E-2</v>
      </c>
      <c r="AR5" s="10">
        <v>2.5311687066149844</v>
      </c>
      <c r="AS5" s="8">
        <v>662716</v>
      </c>
      <c r="AT5" s="8">
        <v>3002870</v>
      </c>
      <c r="AU5" s="8">
        <v>577774</v>
      </c>
      <c r="AV5" s="12">
        <v>0.15596543379207134</v>
      </c>
      <c r="AW5" s="12">
        <v>0.70670381003506377</v>
      </c>
      <c r="AX5" s="12">
        <v>0.13597494634772697</v>
      </c>
      <c r="AY5" s="8">
        <v>1820723</v>
      </c>
      <c r="AZ5" s="8">
        <v>2094897</v>
      </c>
      <c r="BA5" s="8">
        <v>2294471</v>
      </c>
      <c r="BB5" s="9">
        <v>4389368</v>
      </c>
      <c r="BC5" s="13">
        <v>3.3006120559993413E-2</v>
      </c>
      <c r="BD5" s="10">
        <v>2.4107829691831211</v>
      </c>
      <c r="BE5" s="8">
        <v>606300</v>
      </c>
      <c r="BF5" s="8">
        <v>3020173</v>
      </c>
      <c r="BG5" s="8">
        <v>736850</v>
      </c>
      <c r="BH5" s="12">
        <v>0.1381292249818197</v>
      </c>
      <c r="BI5" s="12">
        <v>0.68806557117106604</v>
      </c>
      <c r="BJ5" s="12">
        <v>0.16787154779457999</v>
      </c>
      <c r="BK5" s="8">
        <v>1901288</v>
      </c>
      <c r="BL5" s="8">
        <v>2090452</v>
      </c>
      <c r="BM5" s="8">
        <v>2320148</v>
      </c>
      <c r="BN5" s="9">
        <v>4410600</v>
      </c>
      <c r="BO5" s="13">
        <v>4.8371428415205919E-3</v>
      </c>
      <c r="BP5" s="10">
        <v>2.3197958436596666</v>
      </c>
      <c r="BQ5" s="8">
        <v>558056</v>
      </c>
      <c r="BR5" s="8">
        <v>2958726</v>
      </c>
      <c r="BS5" s="8">
        <v>886995</v>
      </c>
      <c r="BT5" s="12">
        <v>0.12652609622273614</v>
      </c>
      <c r="BU5" s="12">
        <v>0.67082165691742623</v>
      </c>
      <c r="BV5" s="12">
        <v>0.20110529179703443</v>
      </c>
      <c r="BW5" s="24">
        <v>1989236</v>
      </c>
      <c r="BX5" s="24">
        <v>2096303</v>
      </c>
      <c r="BY5" s="24">
        <v>2353057</v>
      </c>
      <c r="BZ5" s="9">
        <v>4449360</v>
      </c>
      <c r="CA5" s="55">
        <v>8.7113652300555566E-3</v>
      </c>
      <c r="CB5" s="54">
        <v>2.2367180163640716</v>
      </c>
      <c r="CC5" s="51">
        <v>528071</v>
      </c>
      <c r="CD5" s="51">
        <v>2865334</v>
      </c>
      <c r="CE5" s="51">
        <v>1047327</v>
      </c>
      <c r="CF5" s="56">
        <v>0.11891530495399999</v>
      </c>
      <c r="CG5" s="56">
        <v>0.64523911823500002</v>
      </c>
      <c r="CH5" s="56">
        <v>0.23584557680999998</v>
      </c>
      <c r="CI5" s="24">
        <v>2021698</v>
      </c>
      <c r="CJ5" s="24">
        <v>2063947</v>
      </c>
      <c r="CK5" s="24">
        <v>2331225</v>
      </c>
      <c r="CL5" s="9">
        <v>4395172</v>
      </c>
      <c r="CM5" s="55">
        <v>-1.2328982802038313E-2</v>
      </c>
      <c r="CN5" s="54">
        <v>2.1740002710592781</v>
      </c>
      <c r="CO5" s="51">
        <v>528071</v>
      </c>
      <c r="CP5" s="51">
        <v>2865334</v>
      </c>
      <c r="CQ5" s="51">
        <v>1047327</v>
      </c>
      <c r="CR5" s="56">
        <v>0.12014797145595212</v>
      </c>
      <c r="CS5" s="56">
        <v>0.65192761511949926</v>
      </c>
      <c r="CT5" s="56">
        <v>0.23829033312006903</v>
      </c>
    </row>
    <row r="6" spans="1:98">
      <c r="A6">
        <v>3</v>
      </c>
      <c r="B6" s="3" t="s">
        <v>2</v>
      </c>
      <c r="C6" s="8">
        <v>483534</v>
      </c>
      <c r="D6" s="8">
        <v>784187</v>
      </c>
      <c r="E6" s="8">
        <v>809126</v>
      </c>
      <c r="F6" s="9">
        <v>1593313</v>
      </c>
      <c r="G6" s="9"/>
      <c r="H6" s="10">
        <v>3.2951416032791903</v>
      </c>
      <c r="I6" s="11">
        <v>370389</v>
      </c>
      <c r="J6" s="11">
        <v>1061842</v>
      </c>
      <c r="K6" s="11">
        <v>161013</v>
      </c>
      <c r="L6" s="12">
        <v>0.23246468208067089</v>
      </c>
      <c r="M6" s="12">
        <v>0.66643653820686832</v>
      </c>
      <c r="N6" s="12">
        <v>0.10105547372048053</v>
      </c>
      <c r="O6" s="8">
        <v>488494</v>
      </c>
      <c r="P6" s="8">
        <v>762936</v>
      </c>
      <c r="Q6" s="8">
        <v>794368</v>
      </c>
      <c r="R6" s="9">
        <v>1557304</v>
      </c>
      <c r="S6" s="13">
        <v>-2.2600079206031687E-2</v>
      </c>
      <c r="T6" s="10">
        <v>3.1879695554090737</v>
      </c>
      <c r="U6" s="14">
        <v>333326</v>
      </c>
      <c r="V6" s="14">
        <v>1035139</v>
      </c>
      <c r="W6" s="14">
        <v>188726</v>
      </c>
      <c r="X6" s="12">
        <v>0.21404041856952785</v>
      </c>
      <c r="Y6" s="12">
        <v>0.66469937789924127</v>
      </c>
      <c r="Z6" s="12">
        <v>0.12118764223298727</v>
      </c>
      <c r="AA6" s="8">
        <v>486264</v>
      </c>
      <c r="AB6" s="8">
        <v>715841</v>
      </c>
      <c r="AC6" s="8">
        <v>760397</v>
      </c>
      <c r="AD6" s="9">
        <v>1476238</v>
      </c>
      <c r="AE6" s="13">
        <v>-5.2055346932904589E-2</v>
      </c>
      <c r="AF6" s="10">
        <v>3.0358776302584602</v>
      </c>
      <c r="AG6" s="8">
        <v>275846</v>
      </c>
      <c r="AH6" s="8">
        <v>977395</v>
      </c>
      <c r="AI6" s="8">
        <v>222537</v>
      </c>
      <c r="AJ6" s="12">
        <v>0.18685740375196952</v>
      </c>
      <c r="AK6" s="12">
        <v>0.66208497545788692</v>
      </c>
      <c r="AL6" s="12">
        <v>0.15074601791851991</v>
      </c>
      <c r="AM6" s="8">
        <v>508281</v>
      </c>
      <c r="AN6" s="8">
        <v>698763</v>
      </c>
      <c r="AO6" s="8">
        <v>744437</v>
      </c>
      <c r="AP6" s="9">
        <v>1443200</v>
      </c>
      <c r="AQ6" s="13">
        <v>-2.237986015805038E-2</v>
      </c>
      <c r="AR6" s="10">
        <v>2.8393742831229183</v>
      </c>
      <c r="AS6" s="8">
        <v>235957</v>
      </c>
      <c r="AT6" s="8">
        <v>939998</v>
      </c>
      <c r="AU6" s="8">
        <v>267153</v>
      </c>
      <c r="AV6" s="12">
        <v>0.16349570399113081</v>
      </c>
      <c r="AW6" s="12">
        <v>0.65132899113082043</v>
      </c>
      <c r="AX6" s="12">
        <v>0.18511155764966741</v>
      </c>
      <c r="AY6" s="8">
        <v>485696</v>
      </c>
      <c r="AZ6" s="8">
        <v>624492</v>
      </c>
      <c r="BA6" s="8">
        <v>669202</v>
      </c>
      <c r="BB6" s="9">
        <v>1293694</v>
      </c>
      <c r="BC6" s="13">
        <v>-0.10359340354767188</v>
      </c>
      <c r="BD6" s="10">
        <v>2.6635879233100539</v>
      </c>
      <c r="BE6" s="8">
        <v>186052</v>
      </c>
      <c r="BF6" s="8">
        <v>812729</v>
      </c>
      <c r="BG6" s="8">
        <v>294702</v>
      </c>
      <c r="BH6" s="12">
        <v>0.14381453419433035</v>
      </c>
      <c r="BI6" s="12">
        <v>0.62822352117270386</v>
      </c>
      <c r="BJ6" s="12">
        <v>0.2277988457857886</v>
      </c>
      <c r="BK6" s="8">
        <v>478963</v>
      </c>
      <c r="BL6" s="8">
        <v>584581</v>
      </c>
      <c r="BM6" s="8">
        <v>632556</v>
      </c>
      <c r="BN6" s="9">
        <v>1217137</v>
      </c>
      <c r="BO6" s="13">
        <v>-5.9177054233845117E-2</v>
      </c>
      <c r="BP6" s="10">
        <v>2.5411921171363967</v>
      </c>
      <c r="BQ6" s="8">
        <v>161001</v>
      </c>
      <c r="BR6" s="8">
        <v>737338</v>
      </c>
      <c r="BS6" s="8">
        <v>318697</v>
      </c>
      <c r="BT6" s="12">
        <v>0.1322784534526516</v>
      </c>
      <c r="BU6" s="12">
        <v>0.60579704667592882</v>
      </c>
      <c r="BV6" s="12">
        <v>0.26184151825143759</v>
      </c>
      <c r="BW6" s="24">
        <v>435081</v>
      </c>
      <c r="BX6" s="24">
        <v>507042</v>
      </c>
      <c r="BY6" s="24">
        <v>550017</v>
      </c>
      <c r="BZ6" s="9">
        <v>1057059</v>
      </c>
      <c r="CA6" s="55">
        <v>-0.15143714778456085</v>
      </c>
      <c r="CB6" s="54">
        <v>2.4295682872844369</v>
      </c>
      <c r="CC6" s="51">
        <v>129241</v>
      </c>
      <c r="CD6" s="51">
        <v>616835</v>
      </c>
      <c r="CE6" s="51">
        <v>310741</v>
      </c>
      <c r="CF6" s="56">
        <v>0.12229269589699999</v>
      </c>
      <c r="CG6" s="56">
        <v>0.58367248066599997</v>
      </c>
      <c r="CH6" s="56">
        <v>0.29403482343699999</v>
      </c>
      <c r="CI6" s="24">
        <v>423112</v>
      </c>
      <c r="CJ6" s="24">
        <v>473142</v>
      </c>
      <c r="CK6" s="24">
        <v>513419</v>
      </c>
      <c r="CL6" s="9">
        <v>986561</v>
      </c>
      <c r="CM6" s="55">
        <v>-7.1458328476394328E-2</v>
      </c>
      <c r="CN6" s="54">
        <v>2.3316781372308042</v>
      </c>
      <c r="CO6" s="51">
        <v>129241</v>
      </c>
      <c r="CP6" s="51">
        <v>616835</v>
      </c>
      <c r="CQ6" s="51">
        <v>310741</v>
      </c>
      <c r="CR6" s="56">
        <v>0.13100152955569905</v>
      </c>
      <c r="CS6" s="56">
        <v>0.62523756767194327</v>
      </c>
      <c r="CT6" s="56">
        <v>0.31497393470854818</v>
      </c>
    </row>
    <row r="7" spans="1:98">
      <c r="A7">
        <v>4</v>
      </c>
      <c r="B7" s="4" t="s">
        <v>3</v>
      </c>
      <c r="C7" s="8">
        <v>508823</v>
      </c>
      <c r="D7" s="8">
        <v>691057</v>
      </c>
      <c r="E7" s="8">
        <v>710700</v>
      </c>
      <c r="F7" s="9">
        <v>1401757</v>
      </c>
      <c r="G7" s="9"/>
      <c r="H7" s="10">
        <v>2.7549010166600172</v>
      </c>
      <c r="I7" s="11">
        <v>323473</v>
      </c>
      <c r="J7" s="11">
        <v>989049</v>
      </c>
      <c r="K7" s="11">
        <v>87440</v>
      </c>
      <c r="L7" s="12">
        <v>0.2307625358746202</v>
      </c>
      <c r="M7" s="12">
        <v>0.70557807094952973</v>
      </c>
      <c r="N7" s="12">
        <v>6.2378857391117003E-2</v>
      </c>
      <c r="O7" s="8">
        <v>566287</v>
      </c>
      <c r="P7" s="8">
        <v>753216</v>
      </c>
      <c r="Q7" s="8">
        <v>789763</v>
      </c>
      <c r="R7" s="9">
        <v>1542979</v>
      </c>
      <c r="S7" s="13">
        <v>0.10074642038527371</v>
      </c>
      <c r="T7" s="10">
        <v>2.7247296865370387</v>
      </c>
      <c r="U7" s="14">
        <v>329087</v>
      </c>
      <c r="V7" s="14">
        <v>1098074</v>
      </c>
      <c r="W7" s="14">
        <v>115081</v>
      </c>
      <c r="X7" s="12">
        <v>0.21328028443679403</v>
      </c>
      <c r="Y7" s="12">
        <v>0.71165842179316763</v>
      </c>
      <c r="Z7" s="12">
        <v>7.4583646310157167E-2</v>
      </c>
      <c r="AA7" s="8">
        <v>646647</v>
      </c>
      <c r="AB7" s="8">
        <v>809185</v>
      </c>
      <c r="AC7" s="8">
        <v>862557</v>
      </c>
      <c r="AD7" s="9">
        <v>1671742</v>
      </c>
      <c r="AE7" s="13">
        <v>8.3450908923582201E-2</v>
      </c>
      <c r="AF7" s="10">
        <v>2.585246664718154</v>
      </c>
      <c r="AG7" s="8">
        <v>303690</v>
      </c>
      <c r="AH7" s="8">
        <v>1209426</v>
      </c>
      <c r="AI7" s="8">
        <v>152053</v>
      </c>
      <c r="AJ7" s="12">
        <v>0.18166080651200964</v>
      </c>
      <c r="AK7" s="12">
        <v>0.72345254231813283</v>
      </c>
      <c r="AL7" s="12">
        <v>9.0954824368832038E-2</v>
      </c>
      <c r="AM7" s="8">
        <v>718473</v>
      </c>
      <c r="AN7" s="8">
        <v>843170</v>
      </c>
      <c r="AO7" s="8">
        <v>913855</v>
      </c>
      <c r="AP7" s="9">
        <v>1757025</v>
      </c>
      <c r="AQ7" s="13">
        <v>5.101445079444078E-2</v>
      </c>
      <c r="AR7" s="10">
        <v>2.445498995786898</v>
      </c>
      <c r="AS7" s="8">
        <v>273276</v>
      </c>
      <c r="AT7" s="8">
        <v>1275976</v>
      </c>
      <c r="AU7" s="8">
        <v>202897</v>
      </c>
      <c r="AV7" s="12">
        <v>0.15553335894480727</v>
      </c>
      <c r="AW7" s="12">
        <v>0.72621391272178826</v>
      </c>
      <c r="AX7" s="12">
        <v>0.1154775828460039</v>
      </c>
      <c r="AY7" s="8">
        <v>781948</v>
      </c>
      <c r="AZ7" s="8">
        <v>868883</v>
      </c>
      <c r="BA7" s="8">
        <v>953485</v>
      </c>
      <c r="BB7" s="9">
        <v>1822368</v>
      </c>
      <c r="BC7" s="13">
        <v>3.7189567592948336E-2</v>
      </c>
      <c r="BD7" s="10">
        <v>2.3305488344493495</v>
      </c>
      <c r="BE7" s="8">
        <v>248405</v>
      </c>
      <c r="BF7" s="8">
        <v>1286323</v>
      </c>
      <c r="BG7" s="8">
        <v>262751</v>
      </c>
      <c r="BH7" s="12">
        <v>0.13630891236018192</v>
      </c>
      <c r="BI7" s="12">
        <v>0.70585249521501692</v>
      </c>
      <c r="BJ7" s="12">
        <v>0.14418108746422237</v>
      </c>
      <c r="BK7" s="8">
        <v>837367</v>
      </c>
      <c r="BL7" s="8">
        <v>889054</v>
      </c>
      <c r="BM7" s="8">
        <v>991809</v>
      </c>
      <c r="BN7" s="9">
        <v>1880863</v>
      </c>
      <c r="BO7" s="13">
        <v>3.2098346766405106E-2</v>
      </c>
      <c r="BP7" s="10">
        <v>2.246163271301592</v>
      </c>
      <c r="BQ7" s="8">
        <v>234086</v>
      </c>
      <c r="BR7" s="8">
        <v>1318478</v>
      </c>
      <c r="BS7" s="8">
        <v>325401</v>
      </c>
      <c r="BT7" s="12">
        <v>0.12445669886642462</v>
      </c>
      <c r="BU7" s="12">
        <v>0.70099629797598229</v>
      </c>
      <c r="BV7" s="12">
        <v>0.17300622108042957</v>
      </c>
      <c r="BW7" s="24">
        <v>885848</v>
      </c>
      <c r="BX7" s="24">
        <v>896850</v>
      </c>
      <c r="BY7" s="24">
        <v>1016695</v>
      </c>
      <c r="BZ7" s="9">
        <v>1913545</v>
      </c>
      <c r="CA7" s="55">
        <v>1.7079295234760594E-2</v>
      </c>
      <c r="CB7" s="54">
        <v>2.1601279226232943</v>
      </c>
      <c r="CC7" s="51">
        <v>224212</v>
      </c>
      <c r="CD7" s="51">
        <v>1292313</v>
      </c>
      <c r="CE7" s="51">
        <v>391796</v>
      </c>
      <c r="CF7" s="56">
        <v>0.11749176370200001</v>
      </c>
      <c r="CG7" s="56">
        <v>0.67719896180999994</v>
      </c>
      <c r="CH7" s="56">
        <v>0.20530927448799999</v>
      </c>
      <c r="CI7" s="24">
        <v>921837</v>
      </c>
      <c r="CJ7" s="24">
        <v>910614</v>
      </c>
      <c r="CK7" s="24">
        <v>1041742</v>
      </c>
      <c r="CL7" s="9">
        <v>1952356</v>
      </c>
      <c r="CM7" s="55">
        <v>1.9879058942119165E-2</v>
      </c>
      <c r="CN7" s="54">
        <v>2.1178971987455482</v>
      </c>
      <c r="CO7" s="51">
        <v>224212</v>
      </c>
      <c r="CP7" s="51">
        <v>1292313</v>
      </c>
      <c r="CQ7" s="51">
        <v>391796</v>
      </c>
      <c r="CR7" s="56">
        <v>0.11484176041664533</v>
      </c>
      <c r="CS7" s="56">
        <v>0.66192487435693081</v>
      </c>
      <c r="CT7" s="56">
        <v>0.20067856476994975</v>
      </c>
    </row>
    <row r="8" spans="1:98">
      <c r="A8">
        <v>5</v>
      </c>
      <c r="B8" s="4" t="s">
        <v>4</v>
      </c>
      <c r="C8" s="20">
        <v>28513</v>
      </c>
      <c r="D8" s="20">
        <v>43301</v>
      </c>
      <c r="E8" s="20">
        <v>43048</v>
      </c>
      <c r="F8" s="9">
        <v>86349</v>
      </c>
      <c r="G8" s="9"/>
      <c r="H8" s="10">
        <v>3.0284080945533618</v>
      </c>
      <c r="I8" s="21">
        <v>20205</v>
      </c>
      <c r="J8" s="21">
        <v>60226</v>
      </c>
      <c r="K8" s="21">
        <v>5870</v>
      </c>
      <c r="L8" s="12">
        <v>0.23399228711392142</v>
      </c>
      <c r="M8" s="12">
        <v>0.69747188734090726</v>
      </c>
      <c r="N8" s="12">
        <v>6.7979941863831661E-2</v>
      </c>
      <c r="O8" s="20">
        <v>30431</v>
      </c>
      <c r="P8" s="20">
        <v>45023</v>
      </c>
      <c r="Q8" s="20">
        <v>45305</v>
      </c>
      <c r="R8" s="9">
        <v>90328</v>
      </c>
      <c r="S8" s="13">
        <v>4.6080441001053796E-2</v>
      </c>
      <c r="T8" s="10">
        <v>2.9682889159081198</v>
      </c>
      <c r="U8" s="22">
        <v>19107</v>
      </c>
      <c r="V8" s="22">
        <v>63509</v>
      </c>
      <c r="W8" s="22">
        <v>7712</v>
      </c>
      <c r="X8" s="12">
        <v>0.21152909396864761</v>
      </c>
      <c r="Y8" s="12">
        <v>0.70309317155256401</v>
      </c>
      <c r="Z8" s="12">
        <v>8.5377734478788422E-2</v>
      </c>
      <c r="AA8" s="20">
        <v>34421</v>
      </c>
      <c r="AB8" s="20">
        <v>48181</v>
      </c>
      <c r="AC8" s="20">
        <v>49020</v>
      </c>
      <c r="AD8" s="9">
        <v>97201</v>
      </c>
      <c r="AE8" s="13">
        <v>7.6089363209635996E-2</v>
      </c>
      <c r="AF8" s="10">
        <v>2.8238865808663318</v>
      </c>
      <c r="AG8" s="21">
        <v>17786</v>
      </c>
      <c r="AH8" s="21">
        <v>69062</v>
      </c>
      <c r="AI8" s="21">
        <v>10351</v>
      </c>
      <c r="AJ8" s="12">
        <v>0.18298165656731927</v>
      </c>
      <c r="AK8" s="12">
        <v>0.71050709354842023</v>
      </c>
      <c r="AL8" s="12">
        <v>0.10649067396425962</v>
      </c>
      <c r="AM8" s="20">
        <v>42856</v>
      </c>
      <c r="AN8" s="20">
        <v>56778</v>
      </c>
      <c r="AO8" s="20">
        <v>58717</v>
      </c>
      <c r="AP8" s="9">
        <v>115495</v>
      </c>
      <c r="AQ8" s="13">
        <v>0.18820794024752829</v>
      </c>
      <c r="AR8" s="10">
        <v>2.6949551988053013</v>
      </c>
      <c r="AS8" s="21">
        <v>19474</v>
      </c>
      <c r="AT8" s="21">
        <v>81696</v>
      </c>
      <c r="AU8" s="21">
        <v>14325</v>
      </c>
      <c r="AV8" s="12">
        <v>0.16861335988570933</v>
      </c>
      <c r="AW8" s="12">
        <v>0.70735529676609377</v>
      </c>
      <c r="AX8" s="12">
        <v>0.12403134334819689</v>
      </c>
      <c r="AY8" s="20">
        <v>47658</v>
      </c>
      <c r="AZ8" s="20">
        <v>60115</v>
      </c>
      <c r="BA8" s="20">
        <v>63762</v>
      </c>
      <c r="BB8" s="9">
        <v>123877</v>
      </c>
      <c r="BC8" s="13">
        <v>7.2574570327719856E-2</v>
      </c>
      <c r="BD8" s="10">
        <v>2.5992907801418439</v>
      </c>
      <c r="BE8" s="21">
        <v>19216</v>
      </c>
      <c r="BF8" s="21">
        <v>85788</v>
      </c>
      <c r="BG8" s="21">
        <v>18832</v>
      </c>
      <c r="BH8" s="12">
        <v>0.15512161256730467</v>
      </c>
      <c r="BI8" s="12">
        <v>0.69252565044358516</v>
      </c>
      <c r="BJ8" s="12">
        <v>0.15202176352349508</v>
      </c>
      <c r="BK8" s="20">
        <v>50425</v>
      </c>
      <c r="BL8" s="20">
        <v>60807</v>
      </c>
      <c r="BM8" s="20">
        <v>64794</v>
      </c>
      <c r="BN8" s="9">
        <v>125601</v>
      </c>
      <c r="BO8" s="13">
        <v>1.3917030602936808E-2</v>
      </c>
      <c r="BP8" s="10">
        <v>2.4908477937530988</v>
      </c>
      <c r="BQ8" s="21">
        <v>17374</v>
      </c>
      <c r="BR8" s="21">
        <v>85743</v>
      </c>
      <c r="BS8" s="21">
        <v>22481</v>
      </c>
      <c r="BT8" s="12">
        <v>0.13832692414869308</v>
      </c>
      <c r="BU8" s="12">
        <v>0.68266176224711583</v>
      </c>
      <c r="BV8" s="12">
        <v>0.17898742844404106</v>
      </c>
      <c r="BW8" s="20">
        <v>51170</v>
      </c>
      <c r="BX8" s="20">
        <v>59320</v>
      </c>
      <c r="BY8" s="20">
        <v>64402</v>
      </c>
      <c r="BZ8" s="9">
        <v>123722</v>
      </c>
      <c r="CA8" s="55">
        <v>-1.5187274696496944E-2</v>
      </c>
      <c r="CB8" s="54">
        <v>2.4178620285323431</v>
      </c>
      <c r="CC8" s="51">
        <v>15041</v>
      </c>
      <c r="CD8" s="51">
        <v>81565</v>
      </c>
      <c r="CE8" s="51">
        <v>27008</v>
      </c>
      <c r="CF8" s="56">
        <v>0.121677156309</v>
      </c>
      <c r="CG8" s="56">
        <v>0.65983626450100008</v>
      </c>
      <c r="CH8" s="56">
        <v>0.21848657919</v>
      </c>
      <c r="CI8" s="20">
        <v>51983</v>
      </c>
      <c r="CJ8" s="20">
        <v>57391</v>
      </c>
      <c r="CK8" s="20">
        <v>63245</v>
      </c>
      <c r="CL8" s="9">
        <v>120636</v>
      </c>
      <c r="CM8" s="55">
        <v>-2.5581086906064421E-2</v>
      </c>
      <c r="CN8" s="54">
        <v>2.320681761345055</v>
      </c>
      <c r="CO8" s="51">
        <v>15041</v>
      </c>
      <c r="CP8" s="51">
        <v>81565</v>
      </c>
      <c r="CQ8" s="51">
        <v>27008</v>
      </c>
      <c r="CR8" s="56">
        <v>0.12468085811863788</v>
      </c>
      <c r="CS8" s="56">
        <v>0.67612487151430756</v>
      </c>
      <c r="CT8" s="56">
        <v>0.22388010212540205</v>
      </c>
    </row>
    <row r="9" spans="1:98">
      <c r="A9">
        <v>6</v>
      </c>
      <c r="B9" s="4" t="s">
        <v>5</v>
      </c>
      <c r="C9" s="20">
        <v>19907</v>
      </c>
      <c r="D9" s="20">
        <v>35544</v>
      </c>
      <c r="E9" s="20">
        <v>31244</v>
      </c>
      <c r="F9" s="9">
        <v>66788</v>
      </c>
      <c r="G9" s="9"/>
      <c r="H9" s="10">
        <v>3.3550007535037927</v>
      </c>
      <c r="I9" s="21">
        <v>17169</v>
      </c>
      <c r="J9" s="21">
        <v>46643</v>
      </c>
      <c r="K9" s="21">
        <v>2936</v>
      </c>
      <c r="L9" s="12">
        <v>0.25706713780918727</v>
      </c>
      <c r="M9" s="12">
        <v>0.69837395939390312</v>
      </c>
      <c r="N9" s="12">
        <v>4.3959992813080197E-2</v>
      </c>
      <c r="O9" s="20">
        <v>22681</v>
      </c>
      <c r="P9" s="20">
        <v>38749</v>
      </c>
      <c r="Q9" s="20">
        <v>34861</v>
      </c>
      <c r="R9" s="9">
        <v>73610</v>
      </c>
      <c r="S9" s="13">
        <v>0.10214409774210931</v>
      </c>
      <c r="T9" s="10">
        <v>3.2454477315814998</v>
      </c>
      <c r="U9" s="22">
        <v>17772</v>
      </c>
      <c r="V9" s="22">
        <v>51913</v>
      </c>
      <c r="W9" s="22">
        <v>3917</v>
      </c>
      <c r="X9" s="12">
        <v>0.24143458769188969</v>
      </c>
      <c r="Y9" s="12">
        <v>0.70524385273739976</v>
      </c>
      <c r="Z9" s="12">
        <v>5.321287868496128E-2</v>
      </c>
      <c r="AA9" s="20">
        <v>26010</v>
      </c>
      <c r="AB9" s="20">
        <v>41586</v>
      </c>
      <c r="AC9" s="20">
        <v>37360</v>
      </c>
      <c r="AD9" s="9">
        <v>78946</v>
      </c>
      <c r="AE9" s="13">
        <v>7.2490150794728869E-2</v>
      </c>
      <c r="AF9" s="10">
        <v>3.0352172241445596</v>
      </c>
      <c r="AG9" s="21">
        <v>16411</v>
      </c>
      <c r="AH9" s="21">
        <v>57063</v>
      </c>
      <c r="AI9" s="21">
        <v>5312</v>
      </c>
      <c r="AJ9" s="12">
        <v>0.20787626985534416</v>
      </c>
      <c r="AK9" s="12">
        <v>0.72281052871583107</v>
      </c>
      <c r="AL9" s="12">
        <v>6.7286499632660299E-2</v>
      </c>
      <c r="AM9" s="20">
        <v>30071</v>
      </c>
      <c r="AN9" s="20">
        <v>44237</v>
      </c>
      <c r="AO9" s="20">
        <v>40629</v>
      </c>
      <c r="AP9" s="9">
        <v>84866</v>
      </c>
      <c r="AQ9" s="13">
        <v>7.4987966458085253E-2</v>
      </c>
      <c r="AR9" s="10">
        <v>2.822187489607928</v>
      </c>
      <c r="AS9" s="21">
        <v>15873</v>
      </c>
      <c r="AT9" s="21">
        <v>61350</v>
      </c>
      <c r="AU9" s="21">
        <v>7636</v>
      </c>
      <c r="AV9" s="12">
        <v>0.18703603327598803</v>
      </c>
      <c r="AW9" s="12">
        <v>0.72290434331770081</v>
      </c>
      <c r="AX9" s="12">
        <v>8.9977140433153441E-2</v>
      </c>
      <c r="AY9" s="20">
        <v>33532</v>
      </c>
      <c r="AZ9" s="20">
        <v>46155</v>
      </c>
      <c r="BA9" s="20">
        <v>42742</v>
      </c>
      <c r="BB9" s="9">
        <v>88897</v>
      </c>
      <c r="BC9" s="13">
        <v>4.749840925694615E-2</v>
      </c>
      <c r="BD9" s="10">
        <v>2.6511093880472383</v>
      </c>
      <c r="BE9" s="21">
        <v>14990</v>
      </c>
      <c r="BF9" s="21">
        <v>63433</v>
      </c>
      <c r="BG9" s="21">
        <v>10437</v>
      </c>
      <c r="BH9" s="12">
        <v>0.16862211323216755</v>
      </c>
      <c r="BI9" s="12">
        <v>0.71355613800240725</v>
      </c>
      <c r="BJ9" s="12">
        <v>0.11740553674477204</v>
      </c>
      <c r="BK9" s="23">
        <v>35983</v>
      </c>
      <c r="BL9" s="23">
        <v>46985</v>
      </c>
      <c r="BM9" s="23">
        <v>44452</v>
      </c>
      <c r="BN9" s="9">
        <v>91437</v>
      </c>
      <c r="BO9" s="13">
        <v>2.8572392769159904E-2</v>
      </c>
      <c r="BP9" s="10">
        <v>2.5411166384125838</v>
      </c>
      <c r="BQ9" s="21">
        <v>14373</v>
      </c>
      <c r="BR9" s="21">
        <v>63554</v>
      </c>
      <c r="BS9" s="21">
        <v>13461</v>
      </c>
      <c r="BT9" s="12">
        <v>0.15719019652875751</v>
      </c>
      <c r="BU9" s="12">
        <v>0.6950577993591216</v>
      </c>
      <c r="BV9" s="12">
        <v>0.14721611601430493</v>
      </c>
      <c r="BW9" s="51">
        <v>38541</v>
      </c>
      <c r="BX9" s="51">
        <v>47836</v>
      </c>
      <c r="BY9" s="51">
        <v>45768</v>
      </c>
      <c r="BZ9" s="9">
        <v>93604</v>
      </c>
      <c r="CA9" s="55">
        <v>2.3150720054698537E-2</v>
      </c>
      <c r="CB9" s="54">
        <v>2.4286863340338858</v>
      </c>
      <c r="CC9" s="51">
        <v>13883</v>
      </c>
      <c r="CD9" s="51">
        <v>63261</v>
      </c>
      <c r="CE9" s="51">
        <v>16293</v>
      </c>
      <c r="CF9" s="56">
        <v>0.14858139709099999</v>
      </c>
      <c r="CG9" s="56">
        <v>0.67704442565600009</v>
      </c>
      <c r="CH9" s="56">
        <v>0.174374177253</v>
      </c>
      <c r="CI9" s="51">
        <v>40638</v>
      </c>
      <c r="CJ9" s="51">
        <v>48588</v>
      </c>
      <c r="CK9" s="51">
        <v>47060</v>
      </c>
      <c r="CL9" s="9">
        <v>95648</v>
      </c>
      <c r="CM9" s="55">
        <v>2.1370023419203799E-2</v>
      </c>
      <c r="CN9" s="54">
        <v>2.3536591367685418</v>
      </c>
      <c r="CO9" s="51">
        <v>13883</v>
      </c>
      <c r="CP9" s="51">
        <v>63261</v>
      </c>
      <c r="CQ9" s="51">
        <v>16293</v>
      </c>
      <c r="CR9" s="56">
        <v>0.14514678822348612</v>
      </c>
      <c r="CS9" s="56">
        <v>0.66139386082301777</v>
      </c>
      <c r="CT9" s="56">
        <v>0.17034334225493475</v>
      </c>
    </row>
    <row r="10" spans="1:98">
      <c r="A10">
        <v>7</v>
      </c>
      <c r="B10" s="4" t="s">
        <v>6</v>
      </c>
      <c r="C10" s="20">
        <v>12321</v>
      </c>
      <c r="D10" s="20">
        <v>22072</v>
      </c>
      <c r="E10" s="20">
        <v>20839</v>
      </c>
      <c r="F10" s="9">
        <v>42911</v>
      </c>
      <c r="G10" s="9"/>
      <c r="H10" s="10">
        <v>3.4827530232935637</v>
      </c>
      <c r="I10" s="21">
        <v>11110</v>
      </c>
      <c r="J10" s="21">
        <v>29481</v>
      </c>
      <c r="K10" s="21">
        <v>2320</v>
      </c>
      <c r="L10" s="12">
        <v>0.25890797231479107</v>
      </c>
      <c r="M10" s="12">
        <v>0.68702663652676466</v>
      </c>
      <c r="N10" s="12">
        <v>5.406539115844422E-2</v>
      </c>
      <c r="O10" s="20">
        <v>14220</v>
      </c>
      <c r="P10" s="20">
        <v>24474</v>
      </c>
      <c r="Q10" s="20">
        <v>23831</v>
      </c>
      <c r="R10" s="9">
        <v>48305</v>
      </c>
      <c r="S10" s="13">
        <v>0.12570203444338279</v>
      </c>
      <c r="T10" s="10">
        <v>3.3969760900140646</v>
      </c>
      <c r="U10" s="22">
        <v>11327</v>
      </c>
      <c r="V10" s="22">
        <v>33692</v>
      </c>
      <c r="W10" s="22">
        <v>3232</v>
      </c>
      <c r="X10" s="12">
        <v>0.2344891833143567</v>
      </c>
      <c r="Y10" s="12">
        <v>0.69748473242935516</v>
      </c>
      <c r="Z10" s="12">
        <v>6.6908187558223781E-2</v>
      </c>
      <c r="AA10" s="20">
        <v>17528</v>
      </c>
      <c r="AB10" s="20">
        <v>27980</v>
      </c>
      <c r="AC10" s="20">
        <v>27635</v>
      </c>
      <c r="AD10" s="9">
        <v>55615</v>
      </c>
      <c r="AE10" s="13">
        <v>0.15133009005278963</v>
      </c>
      <c r="AF10" s="10">
        <v>3.1729233226837059</v>
      </c>
      <c r="AG10" s="21">
        <v>11479</v>
      </c>
      <c r="AH10" s="21">
        <v>39505</v>
      </c>
      <c r="AI10" s="21">
        <v>4563</v>
      </c>
      <c r="AJ10" s="12">
        <v>0.20640115076867752</v>
      </c>
      <c r="AK10" s="12">
        <v>0.71032994695675622</v>
      </c>
      <c r="AL10" s="12">
        <v>8.204621055470647E-2</v>
      </c>
      <c r="AM10" s="20">
        <v>21383</v>
      </c>
      <c r="AN10" s="20">
        <v>31376</v>
      </c>
      <c r="AO10" s="20">
        <v>30975</v>
      </c>
      <c r="AP10" s="9">
        <v>62351</v>
      </c>
      <c r="AQ10" s="13">
        <v>0.12111840330846002</v>
      </c>
      <c r="AR10" s="10">
        <v>2.9159145115278493</v>
      </c>
      <c r="AS10" s="21">
        <v>11334</v>
      </c>
      <c r="AT10" s="21">
        <v>44328</v>
      </c>
      <c r="AU10" s="21">
        <v>6683</v>
      </c>
      <c r="AV10" s="12">
        <v>0.18177735721961155</v>
      </c>
      <c r="AW10" s="12">
        <v>0.71094288784462156</v>
      </c>
      <c r="AX10" s="12">
        <v>0.10718352552485125</v>
      </c>
      <c r="AY10" s="20">
        <v>23660</v>
      </c>
      <c r="AZ10" s="20">
        <v>32503</v>
      </c>
      <c r="BA10" s="20">
        <v>32736</v>
      </c>
      <c r="BB10" s="9">
        <v>65239</v>
      </c>
      <c r="BC10" s="13">
        <v>4.6318423120719876E-2</v>
      </c>
      <c r="BD10" s="10">
        <v>2.7573541842772613</v>
      </c>
      <c r="BE10" s="21">
        <v>10620</v>
      </c>
      <c r="BF10" s="21">
        <v>45305</v>
      </c>
      <c r="BG10" s="21">
        <v>9313</v>
      </c>
      <c r="BH10" s="12">
        <v>0.16278606355094347</v>
      </c>
      <c r="BI10" s="12">
        <v>0.69444657336869053</v>
      </c>
      <c r="BJ10" s="12">
        <v>0.14275203482579438</v>
      </c>
      <c r="BK10" s="20">
        <v>25662</v>
      </c>
      <c r="BL10" s="20">
        <v>33317</v>
      </c>
      <c r="BM10" s="20">
        <v>34297</v>
      </c>
      <c r="BN10" s="9">
        <v>67614</v>
      </c>
      <c r="BO10" s="13">
        <v>3.6404604607673363E-2</v>
      </c>
      <c r="BP10" s="10">
        <v>2.6347907411737199</v>
      </c>
      <c r="BQ10" s="21">
        <v>10211</v>
      </c>
      <c r="BR10" s="21">
        <v>45556</v>
      </c>
      <c r="BS10" s="21">
        <v>11847</v>
      </c>
      <c r="BT10" s="12">
        <v>0.1510190197296418</v>
      </c>
      <c r="BU10" s="12">
        <v>0.67376578815038302</v>
      </c>
      <c r="BV10" s="12">
        <v>0.17521519211997516</v>
      </c>
      <c r="BW10" s="20">
        <v>27634</v>
      </c>
      <c r="BX10" s="20">
        <v>33945</v>
      </c>
      <c r="BY10" s="20">
        <v>35439</v>
      </c>
      <c r="BZ10" s="9">
        <v>69384</v>
      </c>
      <c r="CA10" s="55">
        <v>2.5510204081632626E-2</v>
      </c>
      <c r="CB10" s="54">
        <v>2.5108200043424769</v>
      </c>
      <c r="CC10" s="51">
        <v>9690</v>
      </c>
      <c r="CD10" s="51">
        <v>45110</v>
      </c>
      <c r="CE10" s="51">
        <v>14427</v>
      </c>
      <c r="CF10" s="56">
        <v>0.13997428748900001</v>
      </c>
      <c r="CG10" s="56">
        <v>0.65162436621500008</v>
      </c>
      <c r="CH10" s="56">
        <v>0.20840134629600002</v>
      </c>
      <c r="CI10" s="20">
        <v>28846</v>
      </c>
      <c r="CJ10" s="20">
        <v>33781</v>
      </c>
      <c r="CK10" s="20">
        <v>35921</v>
      </c>
      <c r="CL10" s="9">
        <v>69702</v>
      </c>
      <c r="CM10" s="55">
        <v>4.5622794180941728E-3</v>
      </c>
      <c r="CN10" s="54">
        <v>2.416348887194065</v>
      </c>
      <c r="CO10" s="51">
        <v>9690</v>
      </c>
      <c r="CP10" s="51">
        <v>45110</v>
      </c>
      <c r="CQ10" s="51">
        <v>14427</v>
      </c>
      <c r="CR10" s="56">
        <v>0.13902040113626582</v>
      </c>
      <c r="CS10" s="56">
        <v>0.6471837250007173</v>
      </c>
      <c r="CT10" s="56">
        <v>0.20698114831712147</v>
      </c>
    </row>
    <row r="11" spans="1:98">
      <c r="A11">
        <v>8</v>
      </c>
      <c r="B11" s="4" t="s">
        <v>7</v>
      </c>
      <c r="C11" s="8">
        <v>9896</v>
      </c>
      <c r="D11" s="8">
        <v>16944</v>
      </c>
      <c r="E11" s="8">
        <v>17204</v>
      </c>
      <c r="F11" s="9">
        <v>34148</v>
      </c>
      <c r="G11" s="9"/>
      <c r="H11" s="10">
        <v>3.4506871463217461</v>
      </c>
      <c r="I11" s="11">
        <v>9635</v>
      </c>
      <c r="J11" s="11">
        <v>22313</v>
      </c>
      <c r="K11" s="11">
        <v>2166</v>
      </c>
      <c r="L11" s="12">
        <v>0.28215415251259224</v>
      </c>
      <c r="M11" s="12">
        <v>0.65342040529459999</v>
      </c>
      <c r="N11" s="12">
        <v>6.3429776268009844E-2</v>
      </c>
      <c r="O11" s="8">
        <v>12026</v>
      </c>
      <c r="P11" s="8">
        <v>20159</v>
      </c>
      <c r="Q11" s="8">
        <v>20694</v>
      </c>
      <c r="R11" s="9">
        <v>40853</v>
      </c>
      <c r="S11" s="13">
        <v>0.19635117722853468</v>
      </c>
      <c r="T11" s="10">
        <v>3.3970563778479961</v>
      </c>
      <c r="U11" s="14">
        <v>10471</v>
      </c>
      <c r="V11" s="14">
        <v>27068</v>
      </c>
      <c r="W11" s="14">
        <v>3291</v>
      </c>
      <c r="X11" s="12">
        <v>0.25630920617824882</v>
      </c>
      <c r="Y11" s="12">
        <v>0.66257068024380095</v>
      </c>
      <c r="Z11" s="12">
        <v>8.0557119428193769E-2</v>
      </c>
      <c r="AA11" s="8">
        <v>14662</v>
      </c>
      <c r="AB11" s="8">
        <v>23386</v>
      </c>
      <c r="AC11" s="8">
        <v>24372</v>
      </c>
      <c r="AD11" s="9">
        <v>47758</v>
      </c>
      <c r="AE11" s="13">
        <v>0.16902063495948894</v>
      </c>
      <c r="AF11" s="10">
        <v>3.2572636748056198</v>
      </c>
      <c r="AG11" s="8">
        <v>10154</v>
      </c>
      <c r="AH11" s="8">
        <v>32762</v>
      </c>
      <c r="AI11" s="8">
        <v>4748</v>
      </c>
      <c r="AJ11" s="12">
        <v>0.21261359353406759</v>
      </c>
      <c r="AK11" s="12">
        <v>0.68600025126680342</v>
      </c>
      <c r="AL11" s="12">
        <v>9.9417898571967006E-2</v>
      </c>
      <c r="AM11" s="8">
        <v>17521</v>
      </c>
      <c r="AN11" s="8">
        <v>26006</v>
      </c>
      <c r="AO11" s="8">
        <v>27531</v>
      </c>
      <c r="AP11" s="9">
        <v>53537</v>
      </c>
      <c r="AQ11" s="13">
        <v>0.12100590476988149</v>
      </c>
      <c r="AR11" s="10">
        <v>3.0555904343359397</v>
      </c>
      <c r="AS11" s="8">
        <v>9529</v>
      </c>
      <c r="AT11" s="8">
        <v>37343</v>
      </c>
      <c r="AU11" s="8">
        <v>6616</v>
      </c>
      <c r="AV11" s="12">
        <v>0.17798905429889608</v>
      </c>
      <c r="AW11" s="12">
        <v>0.69751760464725332</v>
      </c>
      <c r="AX11" s="12">
        <v>0.12357808618338718</v>
      </c>
      <c r="AY11" s="8">
        <v>20305</v>
      </c>
      <c r="AZ11" s="8">
        <v>27975</v>
      </c>
      <c r="BA11" s="8">
        <v>29756</v>
      </c>
      <c r="BB11" s="9">
        <v>57731</v>
      </c>
      <c r="BC11" s="13">
        <v>7.8338345443338175E-2</v>
      </c>
      <c r="BD11" s="10">
        <v>2.8431913321841913</v>
      </c>
      <c r="BE11" s="8">
        <v>8780</v>
      </c>
      <c r="BF11" s="8">
        <v>40128</v>
      </c>
      <c r="BG11" s="8">
        <v>8723</v>
      </c>
      <c r="BH11" s="12">
        <v>0.15208466854895983</v>
      </c>
      <c r="BI11" s="12">
        <v>0.69508582910394767</v>
      </c>
      <c r="BJ11" s="12">
        <v>0.1510973307235281</v>
      </c>
      <c r="BK11" s="8">
        <v>22362</v>
      </c>
      <c r="BL11" s="8">
        <v>29252</v>
      </c>
      <c r="BM11" s="8">
        <v>31425</v>
      </c>
      <c r="BN11" s="9">
        <v>60677</v>
      </c>
      <c r="BO11" s="13">
        <v>5.1029776030208973E-2</v>
      </c>
      <c r="BP11" s="10">
        <v>2.713397728289062</v>
      </c>
      <c r="BQ11" s="8">
        <v>8572</v>
      </c>
      <c r="BR11" s="8">
        <v>40553</v>
      </c>
      <c r="BS11" s="8">
        <v>11032</v>
      </c>
      <c r="BT11" s="12">
        <v>0.1412726403744417</v>
      </c>
      <c r="BU11" s="12">
        <v>0.66834220544852252</v>
      </c>
      <c r="BV11" s="12">
        <v>0.18181518532557642</v>
      </c>
      <c r="BW11" s="24">
        <v>22991</v>
      </c>
      <c r="BX11" s="24">
        <v>28959</v>
      </c>
      <c r="BY11" s="24">
        <v>31394</v>
      </c>
      <c r="BZ11" s="9">
        <v>60353</v>
      </c>
      <c r="CA11" s="55">
        <v>-5.3684158202573773E-3</v>
      </c>
      <c r="CB11" s="54">
        <v>2.6250706798312384</v>
      </c>
      <c r="CC11" s="51">
        <v>8083</v>
      </c>
      <c r="CD11" s="51">
        <v>38693</v>
      </c>
      <c r="CE11" s="51">
        <v>13547</v>
      </c>
      <c r="CF11" s="56">
        <v>0.13399532516600002</v>
      </c>
      <c r="CG11" s="56">
        <v>0.64143030021699998</v>
      </c>
      <c r="CH11" s="56">
        <v>0.224574374617</v>
      </c>
      <c r="CI11" s="24">
        <v>23551</v>
      </c>
      <c r="CJ11" s="24">
        <v>28273</v>
      </c>
      <c r="CK11" s="24">
        <v>30791</v>
      </c>
      <c r="CL11" s="9">
        <v>59064</v>
      </c>
      <c r="CM11" s="55">
        <v>-2.1823784369497501E-2</v>
      </c>
      <c r="CN11" s="54">
        <v>2.5079189843318757</v>
      </c>
      <c r="CO11" s="51">
        <v>8083</v>
      </c>
      <c r="CP11" s="51">
        <v>38693</v>
      </c>
      <c r="CQ11" s="51">
        <v>13547</v>
      </c>
      <c r="CR11" s="56">
        <v>0.13685155086008396</v>
      </c>
      <c r="CS11" s="56">
        <v>0.65510293918461326</v>
      </c>
      <c r="CT11" s="56">
        <v>0.22936137071651092</v>
      </c>
    </row>
    <row r="12" spans="1:98">
      <c r="A12">
        <v>9</v>
      </c>
      <c r="B12" s="4" t="s">
        <v>209</v>
      </c>
      <c r="C12" s="20">
        <v>11884</v>
      </c>
      <c r="D12" s="20">
        <v>20035</v>
      </c>
      <c r="E12" s="20">
        <v>20748</v>
      </c>
      <c r="F12" s="25">
        <v>40783</v>
      </c>
      <c r="G12" s="23"/>
      <c r="H12" s="10">
        <v>3.4317569841804105</v>
      </c>
      <c r="I12" s="21">
        <v>11101</v>
      </c>
      <c r="J12" s="21">
        <v>26642</v>
      </c>
      <c r="K12" s="21">
        <v>3016</v>
      </c>
      <c r="L12" s="12">
        <v>0.27219674864526888</v>
      </c>
      <c r="M12" s="12">
        <v>0.65326238874040654</v>
      </c>
      <c r="N12" s="12">
        <v>7.3952382120000978E-2</v>
      </c>
      <c r="O12" s="20">
        <v>13977</v>
      </c>
      <c r="P12" s="20">
        <v>23443</v>
      </c>
      <c r="Q12" s="20">
        <v>24572</v>
      </c>
      <c r="R12" s="9">
        <v>48015</v>
      </c>
      <c r="S12" s="13">
        <v>0.17732878895618279</v>
      </c>
      <c r="T12" s="10">
        <v>3.4352865421764327</v>
      </c>
      <c r="U12" s="22">
        <v>12438</v>
      </c>
      <c r="V12" s="22">
        <v>31347</v>
      </c>
      <c r="W12" s="22">
        <v>4228</v>
      </c>
      <c r="X12" s="12">
        <v>0.25904404873477038</v>
      </c>
      <c r="Y12" s="12">
        <v>0.65285848172446115</v>
      </c>
      <c r="Z12" s="12">
        <v>8.8055815890867431E-2</v>
      </c>
      <c r="AA12" s="20">
        <v>16205</v>
      </c>
      <c r="AB12" s="20">
        <v>25710</v>
      </c>
      <c r="AC12" s="20">
        <v>27433</v>
      </c>
      <c r="AD12" s="9">
        <v>53143</v>
      </c>
      <c r="AE12" s="13">
        <v>0.10679995834635016</v>
      </c>
      <c r="AF12" s="10">
        <v>3.2794199321197159</v>
      </c>
      <c r="AG12" s="21">
        <v>11550</v>
      </c>
      <c r="AH12" s="21">
        <v>35822</v>
      </c>
      <c r="AI12" s="21">
        <v>5763</v>
      </c>
      <c r="AJ12" s="12">
        <v>0.21733812543514669</v>
      </c>
      <c r="AK12" s="12">
        <v>0.67406808046214928</v>
      </c>
      <c r="AL12" s="12">
        <v>0.1084432568729654</v>
      </c>
      <c r="AM12" s="20">
        <v>18642</v>
      </c>
      <c r="AN12" s="20">
        <v>27908</v>
      </c>
      <c r="AO12" s="20">
        <v>29798</v>
      </c>
      <c r="AP12" s="9">
        <v>57706</v>
      </c>
      <c r="AQ12" s="13">
        <v>8.5862672412170937E-2</v>
      </c>
      <c r="AR12" s="10">
        <v>3.0954833172406393</v>
      </c>
      <c r="AS12" s="21">
        <v>10117</v>
      </c>
      <c r="AT12" s="21">
        <v>39774</v>
      </c>
      <c r="AU12" s="21">
        <v>7813</v>
      </c>
      <c r="AV12" s="12">
        <v>0.17531972411880914</v>
      </c>
      <c r="AW12" s="12">
        <v>0.6892524174262642</v>
      </c>
      <c r="AX12" s="12">
        <v>0.13539320001386337</v>
      </c>
      <c r="AY12" s="20">
        <v>20811</v>
      </c>
      <c r="AZ12" s="20">
        <v>28866</v>
      </c>
      <c r="BA12" s="20">
        <v>30868</v>
      </c>
      <c r="BB12" s="9">
        <v>59734</v>
      </c>
      <c r="BC12" s="13">
        <v>3.5143659238207503E-2</v>
      </c>
      <c r="BD12" s="10">
        <v>2.8703089712171446</v>
      </c>
      <c r="BE12" s="21">
        <v>8688</v>
      </c>
      <c r="BF12" s="21">
        <v>40934</v>
      </c>
      <c r="BG12" s="21">
        <v>9701</v>
      </c>
      <c r="BH12" s="12">
        <v>0.14544480530351223</v>
      </c>
      <c r="BI12" s="12">
        <v>0.68527136973917702</v>
      </c>
      <c r="BJ12" s="12">
        <v>0.16240332139150232</v>
      </c>
      <c r="BK12" s="20">
        <v>21925</v>
      </c>
      <c r="BL12" s="20">
        <v>28942</v>
      </c>
      <c r="BM12" s="20">
        <v>31162</v>
      </c>
      <c r="BN12" s="9">
        <v>60104</v>
      </c>
      <c r="BO12" s="13">
        <v>6.1941272976864248E-3</v>
      </c>
      <c r="BP12" s="10">
        <v>2.7413454960091221</v>
      </c>
      <c r="BQ12" s="21">
        <v>8284</v>
      </c>
      <c r="BR12" s="21">
        <v>40225</v>
      </c>
      <c r="BS12" s="21">
        <v>11591</v>
      </c>
      <c r="BT12" s="12">
        <v>0.13782776520697457</v>
      </c>
      <c r="BU12" s="12">
        <v>0.66925662185545054</v>
      </c>
      <c r="BV12" s="12">
        <v>0.19284906162651405</v>
      </c>
      <c r="BW12" s="20">
        <v>22603</v>
      </c>
      <c r="BX12" s="20">
        <v>28554</v>
      </c>
      <c r="BY12" s="20">
        <v>30895</v>
      </c>
      <c r="BZ12" s="9">
        <v>59449</v>
      </c>
      <c r="CA12" s="55">
        <v>-1.0897777186210544E-2</v>
      </c>
      <c r="CB12" s="54">
        <v>2.630137592354997</v>
      </c>
      <c r="CC12" s="51">
        <v>8063</v>
      </c>
      <c r="CD12" s="51">
        <v>37624</v>
      </c>
      <c r="CE12" s="51">
        <v>13761</v>
      </c>
      <c r="CF12" s="56">
        <v>0.13562885834917324</v>
      </c>
      <c r="CG12" s="56">
        <v>0.63287860182677591</v>
      </c>
      <c r="CH12" s="56">
        <v>0.2314757186832411</v>
      </c>
      <c r="CI12" s="20">
        <v>22632</v>
      </c>
      <c r="CJ12" s="20">
        <v>27548</v>
      </c>
      <c r="CK12" s="20">
        <v>29888</v>
      </c>
      <c r="CL12" s="9">
        <v>57436</v>
      </c>
      <c r="CM12" s="55">
        <v>-3.5047705271954888E-2</v>
      </c>
      <c r="CN12" s="54">
        <v>2.5378225521385649</v>
      </c>
      <c r="CO12" s="51">
        <v>7732</v>
      </c>
      <c r="CP12" s="51">
        <v>35684</v>
      </c>
      <c r="CQ12" s="51">
        <v>12161</v>
      </c>
      <c r="CR12" s="56">
        <v>0.13461940246535273</v>
      </c>
      <c r="CS12" s="56">
        <v>0.62128281913782302</v>
      </c>
      <c r="CT12" s="56">
        <v>0.21173131833693154</v>
      </c>
    </row>
    <row r="13" spans="1:98">
      <c r="A13">
        <v>10</v>
      </c>
      <c r="B13" s="4" t="s">
        <v>8</v>
      </c>
      <c r="C13" s="8">
        <v>5309</v>
      </c>
      <c r="D13" s="8">
        <v>8725</v>
      </c>
      <c r="E13" s="8">
        <v>8591</v>
      </c>
      <c r="F13" s="9">
        <v>17316</v>
      </c>
      <c r="G13" s="9"/>
      <c r="H13" s="10">
        <v>3.2616311923149368</v>
      </c>
      <c r="I13" s="11">
        <v>3781</v>
      </c>
      <c r="J13" s="11">
        <v>11939</v>
      </c>
      <c r="K13" s="11">
        <v>1596</v>
      </c>
      <c r="L13" s="12">
        <v>0.21835296835296836</v>
      </c>
      <c r="M13" s="12">
        <v>0.68947793947793945</v>
      </c>
      <c r="N13" s="12">
        <v>9.2169092169092165E-2</v>
      </c>
      <c r="O13" s="8">
        <v>5283</v>
      </c>
      <c r="P13" s="8">
        <v>8291</v>
      </c>
      <c r="Q13" s="8">
        <v>8216</v>
      </c>
      <c r="R13" s="9">
        <v>16507</v>
      </c>
      <c r="S13" s="13">
        <v>-4.6719796719796758E-2</v>
      </c>
      <c r="T13" s="10">
        <v>3.1245504448230172</v>
      </c>
      <c r="U13" s="14">
        <v>3245</v>
      </c>
      <c r="V13" s="14">
        <v>11418</v>
      </c>
      <c r="W13" s="14">
        <v>1844</v>
      </c>
      <c r="X13" s="12">
        <v>0.19658326770461015</v>
      </c>
      <c r="Y13" s="12">
        <v>0.69170654873689952</v>
      </c>
      <c r="Z13" s="12">
        <v>0.11171018355849034</v>
      </c>
      <c r="AA13" s="8">
        <v>5370</v>
      </c>
      <c r="AB13" s="8">
        <v>7866</v>
      </c>
      <c r="AC13" s="8">
        <v>7959</v>
      </c>
      <c r="AD13" s="9">
        <v>15825</v>
      </c>
      <c r="AE13" s="13">
        <v>-4.1315805415884199E-2</v>
      </c>
      <c r="AF13" s="10">
        <v>2.946927374301676</v>
      </c>
      <c r="AG13" s="8">
        <v>2582</v>
      </c>
      <c r="AH13" s="8">
        <v>11002</v>
      </c>
      <c r="AI13" s="8">
        <v>2241</v>
      </c>
      <c r="AJ13" s="12">
        <v>0.16315955766192733</v>
      </c>
      <c r="AK13" s="12">
        <v>0.69522906793048977</v>
      </c>
      <c r="AL13" s="12">
        <v>0.14161137440758295</v>
      </c>
      <c r="AM13" s="8">
        <v>6943</v>
      </c>
      <c r="AN13" s="8">
        <v>9677</v>
      </c>
      <c r="AO13" s="8">
        <v>9995</v>
      </c>
      <c r="AP13" s="9">
        <v>19672</v>
      </c>
      <c r="AQ13" s="13">
        <v>0.24309636650868871</v>
      </c>
      <c r="AR13" s="10">
        <v>2.8333573383263717</v>
      </c>
      <c r="AS13" s="8">
        <v>3537</v>
      </c>
      <c r="AT13" s="8">
        <v>13270</v>
      </c>
      <c r="AU13" s="8">
        <v>2865</v>
      </c>
      <c r="AV13" s="12">
        <v>0.17979869865799106</v>
      </c>
      <c r="AW13" s="12">
        <v>0.67456283041886944</v>
      </c>
      <c r="AX13" s="12">
        <v>0.1456384709231395</v>
      </c>
      <c r="AY13" s="8">
        <v>7723</v>
      </c>
      <c r="AZ13" s="8">
        <v>10101</v>
      </c>
      <c r="BA13" s="8">
        <v>10677</v>
      </c>
      <c r="BB13" s="9">
        <v>20778</v>
      </c>
      <c r="BC13" s="13">
        <v>5.6222041480276541E-2</v>
      </c>
      <c r="BD13" s="10">
        <v>2.6904052829211444</v>
      </c>
      <c r="BE13" s="8">
        <v>3522</v>
      </c>
      <c r="BF13" s="8">
        <v>13732</v>
      </c>
      <c r="BG13" s="8">
        <v>3524</v>
      </c>
      <c r="BH13" s="12">
        <v>0.16950620848974876</v>
      </c>
      <c r="BI13" s="12">
        <v>0.66089132736548273</v>
      </c>
      <c r="BJ13" s="12">
        <v>0.16960246414476851</v>
      </c>
      <c r="BK13" s="8">
        <v>7579</v>
      </c>
      <c r="BL13" s="8">
        <v>9677</v>
      </c>
      <c r="BM13" s="8">
        <v>10305</v>
      </c>
      <c r="BN13" s="9">
        <v>19982</v>
      </c>
      <c r="BO13" s="13">
        <v>-3.8309750697853473E-2</v>
      </c>
      <c r="BP13" s="10">
        <v>2.6364955798918062</v>
      </c>
      <c r="BQ13" s="8">
        <v>2919</v>
      </c>
      <c r="BR13" s="8">
        <v>13001</v>
      </c>
      <c r="BS13" s="8">
        <v>4052</v>
      </c>
      <c r="BT13" s="12">
        <v>0.14608147332599339</v>
      </c>
      <c r="BU13" s="12">
        <v>0.65063557201481337</v>
      </c>
      <c r="BV13" s="12">
        <v>0.20278250425382843</v>
      </c>
      <c r="BW13" s="24">
        <v>7400</v>
      </c>
      <c r="BX13" s="24">
        <v>9078</v>
      </c>
      <c r="BY13" s="24">
        <v>9688</v>
      </c>
      <c r="BZ13" s="9">
        <v>18766</v>
      </c>
      <c r="CA13" s="55">
        <v>-6.4798039006714214E-2</v>
      </c>
      <c r="CB13" s="54">
        <v>2.5359459459459459</v>
      </c>
      <c r="CC13" s="51">
        <v>2158</v>
      </c>
      <c r="CD13" s="51">
        <v>11931</v>
      </c>
      <c r="CE13" s="51">
        <v>4594</v>
      </c>
      <c r="CF13" s="56">
        <v>0.11550607504100001</v>
      </c>
      <c r="CG13" s="56">
        <v>0.63860193758999995</v>
      </c>
      <c r="CH13" s="56">
        <v>0.245891987368</v>
      </c>
      <c r="CI13" s="24">
        <v>7327</v>
      </c>
      <c r="CJ13" s="24">
        <v>8314</v>
      </c>
      <c r="CK13" s="24">
        <v>8964</v>
      </c>
      <c r="CL13" s="9">
        <v>17278</v>
      </c>
      <c r="CM13" s="55">
        <v>-8.6121078828568218E-2</v>
      </c>
      <c r="CN13" s="54">
        <v>2.3581274737273099</v>
      </c>
      <c r="CO13" s="51">
        <v>2158</v>
      </c>
      <c r="CP13" s="51">
        <v>11931</v>
      </c>
      <c r="CQ13" s="51">
        <v>4594</v>
      </c>
      <c r="CR13" s="56">
        <v>0.12489871512906586</v>
      </c>
      <c r="CS13" s="56">
        <v>0.69053131149438596</v>
      </c>
      <c r="CT13" s="56">
        <v>0.26588725546938302</v>
      </c>
    </row>
    <row r="14" spans="1:98">
      <c r="A14">
        <v>11</v>
      </c>
      <c r="B14" s="4" t="s">
        <v>9</v>
      </c>
      <c r="C14" s="14">
        <v>962</v>
      </c>
      <c r="D14" s="14">
        <v>2048</v>
      </c>
      <c r="E14" s="14">
        <v>2096</v>
      </c>
      <c r="F14" s="9">
        <v>4144</v>
      </c>
      <c r="G14" s="9"/>
      <c r="H14" s="10">
        <v>4.3076923076923075</v>
      </c>
      <c r="I14" s="11">
        <v>945</v>
      </c>
      <c r="J14" s="11">
        <v>2750</v>
      </c>
      <c r="K14" s="11">
        <v>449</v>
      </c>
      <c r="L14" s="12">
        <v>0.22804054054054054</v>
      </c>
      <c r="M14" s="12">
        <v>0.66361003861003864</v>
      </c>
      <c r="N14" s="12">
        <v>0.10834942084942085</v>
      </c>
      <c r="O14" s="14">
        <v>991</v>
      </c>
      <c r="P14" s="14">
        <v>2009</v>
      </c>
      <c r="Q14" s="14">
        <v>2065</v>
      </c>
      <c r="R14" s="9">
        <v>4074</v>
      </c>
      <c r="S14" s="13">
        <v>-1.6891891891891886E-2</v>
      </c>
      <c r="T14" s="10">
        <v>4.1109989909182643</v>
      </c>
      <c r="U14" s="14">
        <v>829</v>
      </c>
      <c r="V14" s="14">
        <v>2680</v>
      </c>
      <c r="W14" s="14">
        <v>565</v>
      </c>
      <c r="X14" s="12">
        <v>0.20348551791850761</v>
      </c>
      <c r="Y14" s="12">
        <v>0.65783014236622483</v>
      </c>
      <c r="Z14" s="12">
        <v>0.13868433971526756</v>
      </c>
      <c r="AA14" s="14">
        <v>967</v>
      </c>
      <c r="AB14" s="8">
        <v>1870</v>
      </c>
      <c r="AC14" s="8">
        <v>1941</v>
      </c>
      <c r="AD14" s="9">
        <v>3811</v>
      </c>
      <c r="AE14" s="13">
        <v>-6.4555719194894445E-2</v>
      </c>
      <c r="AF14" s="10">
        <v>3.9410548086866597</v>
      </c>
      <c r="AG14" s="8">
        <v>674</v>
      </c>
      <c r="AH14" s="8">
        <v>2519</v>
      </c>
      <c r="AI14" s="8">
        <v>618</v>
      </c>
      <c r="AJ14" s="12">
        <v>0.17685646811860403</v>
      </c>
      <c r="AK14" s="12">
        <v>0.66098136971923382</v>
      </c>
      <c r="AL14" s="12">
        <v>0.16216216216216217</v>
      </c>
      <c r="AM14" s="11">
        <v>1079</v>
      </c>
      <c r="AN14" s="8">
        <v>1966</v>
      </c>
      <c r="AO14" s="8">
        <v>2028</v>
      </c>
      <c r="AP14" s="9">
        <v>3994</v>
      </c>
      <c r="AQ14" s="13">
        <v>4.8018892679086767E-2</v>
      </c>
      <c r="AR14" s="10">
        <v>3.7015755329008342</v>
      </c>
      <c r="AS14" s="8">
        <v>585</v>
      </c>
      <c r="AT14" s="8">
        <v>2639</v>
      </c>
      <c r="AU14" s="8">
        <v>770</v>
      </c>
      <c r="AV14" s="12">
        <v>0.14646970455683525</v>
      </c>
      <c r="AW14" s="12">
        <v>0.66074111166750127</v>
      </c>
      <c r="AX14" s="12">
        <v>0.19278918377566351</v>
      </c>
      <c r="AY14" s="26">
        <v>1172</v>
      </c>
      <c r="AZ14" s="26">
        <v>1941</v>
      </c>
      <c r="BA14" s="26">
        <v>1999</v>
      </c>
      <c r="BB14" s="9">
        <v>3940</v>
      </c>
      <c r="BC14" s="13">
        <v>-1.3520280420630915E-2</v>
      </c>
      <c r="BD14" s="10">
        <v>3.3617747440273038</v>
      </c>
      <c r="BE14" s="8">
        <v>517</v>
      </c>
      <c r="BF14" s="8">
        <v>2519</v>
      </c>
      <c r="BG14" s="8">
        <v>904</v>
      </c>
      <c r="BH14" s="12">
        <v>0.13121827411167514</v>
      </c>
      <c r="BI14" s="12">
        <v>0.6393401015228426</v>
      </c>
      <c r="BJ14" s="12">
        <v>0.22944162436548224</v>
      </c>
      <c r="BK14" s="26">
        <v>1158</v>
      </c>
      <c r="BL14" s="26">
        <v>1824</v>
      </c>
      <c r="BM14" s="26">
        <v>1913</v>
      </c>
      <c r="BN14" s="9">
        <v>3737</v>
      </c>
      <c r="BO14" s="13">
        <v>-5.1522842639593947E-2</v>
      </c>
      <c r="BP14" s="10">
        <v>3.2271157167530227</v>
      </c>
      <c r="BQ14" s="8">
        <v>478</v>
      </c>
      <c r="BR14" s="8">
        <v>2251</v>
      </c>
      <c r="BS14" s="8">
        <v>1008</v>
      </c>
      <c r="BT14" s="12">
        <v>0.12791008830612791</v>
      </c>
      <c r="BU14" s="12">
        <v>0.60235483007760238</v>
      </c>
      <c r="BV14" s="12">
        <v>0.26973508161626975</v>
      </c>
      <c r="BW14" s="34">
        <v>1086</v>
      </c>
      <c r="BX14" s="34">
        <v>1729</v>
      </c>
      <c r="BY14" s="34">
        <v>1786</v>
      </c>
      <c r="BZ14" s="9">
        <v>3515</v>
      </c>
      <c r="CA14" s="55">
        <v>-6.315789473684208E-2</v>
      </c>
      <c r="CB14" s="54">
        <v>3.2366482504604051</v>
      </c>
      <c r="CC14" s="51">
        <v>402</v>
      </c>
      <c r="CD14" s="51">
        <v>2059</v>
      </c>
      <c r="CE14" s="51">
        <v>1054</v>
      </c>
      <c r="CF14" s="56">
        <v>0.11436699857800001</v>
      </c>
      <c r="CG14" s="56">
        <v>0.58577524893300004</v>
      </c>
      <c r="CH14" s="56">
        <v>0.29985775248900004</v>
      </c>
      <c r="CI14" s="34">
        <v>1070</v>
      </c>
      <c r="CJ14" s="34">
        <v>1604</v>
      </c>
      <c r="CK14" s="34">
        <v>1725</v>
      </c>
      <c r="CL14" s="9">
        <v>3329</v>
      </c>
      <c r="CM14" s="55">
        <v>-5.587263442475221E-2</v>
      </c>
      <c r="CN14" s="54">
        <v>3.1112149532710278</v>
      </c>
      <c r="CO14" s="51">
        <v>402</v>
      </c>
      <c r="CP14" s="51">
        <v>2059</v>
      </c>
      <c r="CQ14" s="51">
        <v>1054</v>
      </c>
      <c r="CR14" s="56">
        <v>0.12075698407930309</v>
      </c>
      <c r="CS14" s="56">
        <v>0.61850405527185337</v>
      </c>
      <c r="CT14" s="56">
        <v>0.31661159507359565</v>
      </c>
    </row>
    <row r="15" spans="1:98">
      <c r="A15">
        <v>12</v>
      </c>
      <c r="B15" s="4" t="s">
        <v>210</v>
      </c>
      <c r="C15" s="8">
        <v>120284</v>
      </c>
      <c r="D15" s="8">
        <v>176282</v>
      </c>
      <c r="E15" s="8">
        <v>193894</v>
      </c>
      <c r="F15" s="9">
        <v>370176</v>
      </c>
      <c r="G15" s="9"/>
      <c r="H15" s="10">
        <v>3.0775165441787768</v>
      </c>
      <c r="I15" s="11">
        <v>86332</v>
      </c>
      <c r="J15" s="11">
        <v>249371</v>
      </c>
      <c r="K15" s="11">
        <v>34392</v>
      </c>
      <c r="L15" s="12">
        <v>0.23321879322268327</v>
      </c>
      <c r="M15" s="12">
        <v>0.67365523426694329</v>
      </c>
      <c r="N15" s="12">
        <v>9.2907157676348551E-2</v>
      </c>
      <c r="O15" s="8">
        <v>123251</v>
      </c>
      <c r="P15" s="8">
        <v>172477</v>
      </c>
      <c r="Q15" s="8">
        <v>193409</v>
      </c>
      <c r="R15" s="9">
        <v>365886</v>
      </c>
      <c r="S15" s="13">
        <v>-1.1589081950207469E-2</v>
      </c>
      <c r="T15" s="10">
        <v>2.9686250010141904</v>
      </c>
      <c r="U15" s="14">
        <v>78538</v>
      </c>
      <c r="V15" s="14">
        <v>247485</v>
      </c>
      <c r="W15" s="14">
        <v>39581</v>
      </c>
      <c r="X15" s="12">
        <v>0.21465155813559414</v>
      </c>
      <c r="Y15" s="12">
        <v>0.67639920631016215</v>
      </c>
      <c r="Z15" s="12">
        <v>0.10817850368694074</v>
      </c>
      <c r="AA15" s="8">
        <v>126209</v>
      </c>
      <c r="AB15" s="8">
        <v>162625</v>
      </c>
      <c r="AC15" s="8">
        <v>187112</v>
      </c>
      <c r="AD15" s="9">
        <v>349737</v>
      </c>
      <c r="AE15" s="13">
        <v>-4.4136698315868861E-2</v>
      </c>
      <c r="AF15" s="10">
        <v>2.7710939790347755</v>
      </c>
      <c r="AG15" s="8">
        <v>62778</v>
      </c>
      <c r="AH15" s="8">
        <v>240008</v>
      </c>
      <c r="AI15" s="8">
        <v>46864</v>
      </c>
      <c r="AJ15" s="12">
        <v>0.17950059616225908</v>
      </c>
      <c r="AK15" s="12">
        <v>0.68625281282792494</v>
      </c>
      <c r="AL15" s="12">
        <v>0.1339978326571109</v>
      </c>
      <c r="AM15" s="8">
        <v>131101</v>
      </c>
      <c r="AN15" s="8">
        <v>156061</v>
      </c>
      <c r="AO15" s="8">
        <v>181674</v>
      </c>
      <c r="AP15" s="9">
        <v>337735</v>
      </c>
      <c r="AQ15" s="13">
        <v>-3.4317215507652876E-2</v>
      </c>
      <c r="AR15" s="10">
        <v>2.5761435839543556</v>
      </c>
      <c r="AS15" s="8">
        <v>50603</v>
      </c>
      <c r="AT15" s="8">
        <v>230508</v>
      </c>
      <c r="AU15" s="8">
        <v>56595</v>
      </c>
      <c r="AV15" s="12">
        <v>0.14983048840066918</v>
      </c>
      <c r="AW15" s="12">
        <v>0.68251143648126489</v>
      </c>
      <c r="AX15" s="12">
        <v>0.16757220898041364</v>
      </c>
      <c r="AY15" s="8">
        <v>133407</v>
      </c>
      <c r="AZ15" s="8">
        <v>148577</v>
      </c>
      <c r="BA15" s="8">
        <v>174408</v>
      </c>
      <c r="BB15" s="9">
        <v>322985</v>
      </c>
      <c r="BC15" s="13">
        <v>-4.3673294150739499E-2</v>
      </c>
      <c r="BD15" s="10">
        <v>2.4210498699468546</v>
      </c>
      <c r="BE15" s="8">
        <v>42017</v>
      </c>
      <c r="BF15" s="8">
        <v>214591</v>
      </c>
      <c r="BG15" s="8">
        <v>66367</v>
      </c>
      <c r="BH15" s="12">
        <v>0.1300896326454789</v>
      </c>
      <c r="BI15" s="12">
        <v>0.66439927550815059</v>
      </c>
      <c r="BJ15" s="12">
        <v>0.20548013065622242</v>
      </c>
      <c r="BK15" s="8">
        <v>134016</v>
      </c>
      <c r="BL15" s="8">
        <v>142244</v>
      </c>
      <c r="BM15" s="8">
        <v>167700</v>
      </c>
      <c r="BN15" s="9">
        <v>309944</v>
      </c>
      <c r="BO15" s="13">
        <v>-4.0376488072201511E-2</v>
      </c>
      <c r="BP15" s="10">
        <v>2.3127387774594079</v>
      </c>
      <c r="BQ15" s="8">
        <v>36200</v>
      </c>
      <c r="BR15" s="8">
        <v>198353</v>
      </c>
      <c r="BS15" s="8">
        <v>75280</v>
      </c>
      <c r="BT15" s="12">
        <v>0.11679529205275792</v>
      </c>
      <c r="BU15" s="12">
        <v>0.63996399349559918</v>
      </c>
      <c r="BV15" s="12">
        <v>0.24288258524120487</v>
      </c>
      <c r="BW15" s="24">
        <v>131430</v>
      </c>
      <c r="BX15" s="24">
        <v>133434</v>
      </c>
      <c r="BY15" s="24">
        <v>159463</v>
      </c>
      <c r="BZ15" s="9">
        <v>292897</v>
      </c>
      <c r="CA15" s="55">
        <v>-5.5000258111142619E-2</v>
      </c>
      <c r="CB15" s="54">
        <v>2.2285399071749219</v>
      </c>
      <c r="CC15" s="51">
        <v>31817</v>
      </c>
      <c r="CD15" s="51">
        <v>178995</v>
      </c>
      <c r="CE15" s="51">
        <v>81472</v>
      </c>
      <c r="CF15" s="56">
        <v>0.10862863054247739</v>
      </c>
      <c r="CG15" s="56">
        <v>0.61111926718266152</v>
      </c>
      <c r="CH15" s="56">
        <v>0.27815921637981955</v>
      </c>
      <c r="CI15" s="24">
        <v>123950</v>
      </c>
      <c r="CJ15" s="24">
        <v>120376</v>
      </c>
      <c r="CK15" s="24">
        <v>145603</v>
      </c>
      <c r="CL15" s="9">
        <v>265979</v>
      </c>
      <c r="CM15" s="55">
        <v>-0.1012034784701048</v>
      </c>
      <c r="CN15" s="54">
        <v>2.1458572004840661</v>
      </c>
      <c r="CO15" s="51">
        <v>29131</v>
      </c>
      <c r="CP15" s="51">
        <v>163815</v>
      </c>
      <c r="CQ15" s="51">
        <v>71802</v>
      </c>
      <c r="CR15" s="56">
        <v>0.10952368420063238</v>
      </c>
      <c r="CS15" s="56">
        <v>0.61589448791069967</v>
      </c>
      <c r="CT15" s="56">
        <v>0.26995364295677476</v>
      </c>
    </row>
    <row r="16" spans="1:98">
      <c r="A16">
        <v>13</v>
      </c>
      <c r="B16" s="4" t="s">
        <v>211</v>
      </c>
      <c r="C16" s="8">
        <v>13481</v>
      </c>
      <c r="D16" s="8">
        <v>23401</v>
      </c>
      <c r="E16" s="8">
        <v>24847</v>
      </c>
      <c r="F16" s="9">
        <v>48248</v>
      </c>
      <c r="G16" s="9"/>
      <c r="H16" s="10">
        <v>3.5789629849417701</v>
      </c>
      <c r="I16" s="11">
        <v>11253</v>
      </c>
      <c r="J16" s="11">
        <v>32343</v>
      </c>
      <c r="K16" s="11">
        <v>4652</v>
      </c>
      <c r="L16" s="12">
        <v>0.23323246559442878</v>
      </c>
      <c r="M16" s="12">
        <v>0.67034903001160673</v>
      </c>
      <c r="N16" s="12">
        <v>9.6418504393964516E-2</v>
      </c>
      <c r="O16" s="8">
        <v>14296</v>
      </c>
      <c r="P16" s="8">
        <v>23507</v>
      </c>
      <c r="Q16" s="8">
        <v>25405</v>
      </c>
      <c r="R16" s="9">
        <v>48912</v>
      </c>
      <c r="S16" s="13">
        <v>1.3762228486154937E-2</v>
      </c>
      <c r="T16" s="10">
        <v>3.421376608841634</v>
      </c>
      <c r="U16" s="14">
        <v>10602</v>
      </c>
      <c r="V16" s="14">
        <v>32844</v>
      </c>
      <c r="W16" s="14">
        <v>5450</v>
      </c>
      <c r="X16" s="12">
        <v>0.21675662414131502</v>
      </c>
      <c r="Y16" s="12">
        <v>0.67149165848871439</v>
      </c>
      <c r="Z16" s="12">
        <v>0.11142459928034021</v>
      </c>
      <c r="AA16" s="8">
        <v>15019</v>
      </c>
      <c r="AB16" s="8">
        <v>23124</v>
      </c>
      <c r="AC16" s="8">
        <v>25408</v>
      </c>
      <c r="AD16" s="9">
        <v>48532</v>
      </c>
      <c r="AE16" s="13">
        <v>-7.7690546287210172E-3</v>
      </c>
      <c r="AF16" s="10">
        <v>3.231373593448299</v>
      </c>
      <c r="AG16" s="8">
        <v>9108</v>
      </c>
      <c r="AH16" s="8">
        <v>33034</v>
      </c>
      <c r="AI16" s="8">
        <v>6381</v>
      </c>
      <c r="AJ16" s="12">
        <v>0.18766999093381687</v>
      </c>
      <c r="AK16" s="12">
        <v>0.68066430396439459</v>
      </c>
      <c r="AL16" s="12">
        <v>0.13148026044671557</v>
      </c>
      <c r="AM16" s="8">
        <v>17372</v>
      </c>
      <c r="AN16" s="8">
        <v>25370</v>
      </c>
      <c r="AO16" s="8">
        <v>27713</v>
      </c>
      <c r="AP16" s="9">
        <v>53083</v>
      </c>
      <c r="AQ16" s="13">
        <v>9.3773180581884219E-2</v>
      </c>
      <c r="AR16" s="10">
        <v>3.0556642873589683</v>
      </c>
      <c r="AS16" s="8">
        <v>9157</v>
      </c>
      <c r="AT16" s="8">
        <v>35724</v>
      </c>
      <c r="AU16" s="8">
        <v>8202</v>
      </c>
      <c r="AV16" s="12">
        <v>0.17250343801216961</v>
      </c>
      <c r="AW16" s="12">
        <v>0.67298381779477423</v>
      </c>
      <c r="AX16" s="12">
        <v>0.15451274419305616</v>
      </c>
      <c r="AY16" s="8">
        <v>20163</v>
      </c>
      <c r="AZ16" s="8">
        <v>27639</v>
      </c>
      <c r="BA16" s="8">
        <v>30192</v>
      </c>
      <c r="BB16" s="9">
        <v>57831</v>
      </c>
      <c r="BC16" s="13">
        <v>8.9444831678691758E-2</v>
      </c>
      <c r="BD16" s="10">
        <v>2.8681743788126766</v>
      </c>
      <c r="BE16" s="8">
        <v>9611</v>
      </c>
      <c r="BF16" s="8">
        <v>38170</v>
      </c>
      <c r="BG16" s="8">
        <v>10049</v>
      </c>
      <c r="BH16" s="12">
        <v>0.1661911431585136</v>
      </c>
      <c r="BI16" s="12">
        <v>0.66002662931645661</v>
      </c>
      <c r="BJ16" s="12">
        <v>0.173764935761097</v>
      </c>
      <c r="BK16" s="8">
        <v>21436</v>
      </c>
      <c r="BL16" s="8">
        <v>27883</v>
      </c>
      <c r="BM16" s="8">
        <v>30971</v>
      </c>
      <c r="BN16" s="9">
        <v>58854</v>
      </c>
      <c r="BO16" s="13">
        <v>1.7689474503294056E-2</v>
      </c>
      <c r="BP16" s="10">
        <v>2.7455682030229522</v>
      </c>
      <c r="BQ16" s="8">
        <v>9239</v>
      </c>
      <c r="BR16" s="8">
        <v>37846</v>
      </c>
      <c r="BS16" s="8">
        <v>11769</v>
      </c>
      <c r="BT16" s="12">
        <v>0.15698168348795324</v>
      </c>
      <c r="BU16" s="12">
        <v>0.64304890066945319</v>
      </c>
      <c r="BV16" s="12">
        <v>0.19996941584259353</v>
      </c>
      <c r="BW16" s="24">
        <v>22144</v>
      </c>
      <c r="BX16" s="24">
        <v>27464</v>
      </c>
      <c r="BY16" s="24">
        <v>31129</v>
      </c>
      <c r="BZ16" s="9">
        <v>58593</v>
      </c>
      <c r="CA16" s="55">
        <v>-4.4347028239372088E-3</v>
      </c>
      <c r="CB16" s="54">
        <v>2.6459989161849711</v>
      </c>
      <c r="CC16" s="51">
        <v>8718</v>
      </c>
      <c r="CD16" s="51">
        <v>36561</v>
      </c>
      <c r="CE16" s="51">
        <v>13286</v>
      </c>
      <c r="CF16" s="56">
        <v>0.14878910450053762</v>
      </c>
      <c r="CG16" s="56">
        <v>0.62398238697455333</v>
      </c>
      <c r="CH16" s="56">
        <v>0.22675063574147084</v>
      </c>
      <c r="CI16" s="24">
        <v>18508</v>
      </c>
      <c r="CJ16" s="24">
        <v>21641</v>
      </c>
      <c r="CK16" s="24">
        <v>24749</v>
      </c>
      <c r="CL16" s="9">
        <v>46390</v>
      </c>
      <c r="CM16" s="55">
        <v>-0.26305238197887482</v>
      </c>
      <c r="CN16" s="54">
        <v>2.5064836827317918</v>
      </c>
      <c r="CO16" s="51">
        <v>5716</v>
      </c>
      <c r="CP16" s="51">
        <v>23515</v>
      </c>
      <c r="CQ16" s="51">
        <v>8212</v>
      </c>
      <c r="CR16" s="56">
        <v>0.12321621039017029</v>
      </c>
      <c r="CS16" s="56">
        <v>0.50689803837033842</v>
      </c>
      <c r="CT16" s="56">
        <v>0.1770209096788101</v>
      </c>
    </row>
    <row r="17" spans="1:98">
      <c r="A17">
        <v>14</v>
      </c>
      <c r="B17" s="4" t="s">
        <v>10</v>
      </c>
      <c r="C17" s="8">
        <v>4682</v>
      </c>
      <c r="D17" s="8">
        <v>8758</v>
      </c>
      <c r="E17" s="8">
        <v>8766</v>
      </c>
      <c r="F17" s="9">
        <v>17524</v>
      </c>
      <c r="G17" s="9"/>
      <c r="H17" s="10">
        <v>3.7428449380606579</v>
      </c>
      <c r="I17" s="11">
        <v>4865</v>
      </c>
      <c r="J17" s="11">
        <v>10904</v>
      </c>
      <c r="K17" s="11">
        <v>1755</v>
      </c>
      <c r="L17" s="12">
        <v>0.27761926500798906</v>
      </c>
      <c r="M17" s="12">
        <v>0.6222323670394887</v>
      </c>
      <c r="N17" s="12">
        <v>0.10014836795252226</v>
      </c>
      <c r="O17" s="8">
        <v>4703</v>
      </c>
      <c r="P17" s="8">
        <v>7852</v>
      </c>
      <c r="Q17" s="8">
        <v>8164</v>
      </c>
      <c r="R17" s="9">
        <v>16016</v>
      </c>
      <c r="S17" s="13">
        <v>-8.6053412462907986E-2</v>
      </c>
      <c r="T17" s="10">
        <v>3.4054858600893048</v>
      </c>
      <c r="U17" s="14">
        <v>3982</v>
      </c>
      <c r="V17" s="14">
        <v>10096</v>
      </c>
      <c r="W17" s="14">
        <v>1938</v>
      </c>
      <c r="X17" s="12">
        <v>0.24862637362637363</v>
      </c>
      <c r="Y17" s="12">
        <v>0.63036963036963034</v>
      </c>
      <c r="Z17" s="12">
        <v>0.121003996003996</v>
      </c>
      <c r="AA17" s="8">
        <v>4483</v>
      </c>
      <c r="AB17" s="8">
        <v>6336</v>
      </c>
      <c r="AC17" s="8">
        <v>7210</v>
      </c>
      <c r="AD17" s="9">
        <v>13546</v>
      </c>
      <c r="AE17" s="13">
        <v>-0.15422077922077926</v>
      </c>
      <c r="AF17" s="10">
        <v>3.0216372964532678</v>
      </c>
      <c r="AG17" s="8">
        <v>2785</v>
      </c>
      <c r="AH17" s="8">
        <v>8487</v>
      </c>
      <c r="AI17" s="8">
        <v>2274</v>
      </c>
      <c r="AJ17" s="12">
        <v>0.20559574782223536</v>
      </c>
      <c r="AK17" s="12">
        <v>0.6265318175107043</v>
      </c>
      <c r="AL17" s="12">
        <v>0.16787243466706039</v>
      </c>
      <c r="AM17" s="8">
        <v>4425</v>
      </c>
      <c r="AN17" s="8">
        <v>5643</v>
      </c>
      <c r="AO17" s="8">
        <v>6508</v>
      </c>
      <c r="AP17" s="9">
        <v>12151</v>
      </c>
      <c r="AQ17" s="13">
        <v>-0.10298243023770859</v>
      </c>
      <c r="AR17" s="10">
        <v>2.7459887005649719</v>
      </c>
      <c r="AS17" s="8">
        <v>1982</v>
      </c>
      <c r="AT17" s="8">
        <v>7571</v>
      </c>
      <c r="AU17" s="8">
        <v>2598</v>
      </c>
      <c r="AV17" s="12">
        <v>0.16311414698378734</v>
      </c>
      <c r="AW17" s="12">
        <v>0.62307629001728249</v>
      </c>
      <c r="AX17" s="12">
        <v>0.21380956299893014</v>
      </c>
      <c r="AY17" s="8">
        <v>4370</v>
      </c>
      <c r="AZ17" s="8">
        <v>5183</v>
      </c>
      <c r="BA17" s="8">
        <v>5925</v>
      </c>
      <c r="BB17" s="9">
        <v>11108</v>
      </c>
      <c r="BC17" s="13">
        <v>-8.5836556662003183E-2</v>
      </c>
      <c r="BD17" s="10">
        <v>2.5418764302059498</v>
      </c>
      <c r="BE17" s="8">
        <v>1460</v>
      </c>
      <c r="BF17" s="8">
        <v>6680</v>
      </c>
      <c r="BG17" s="8">
        <v>2968</v>
      </c>
      <c r="BH17" s="12">
        <v>0.1314368023046453</v>
      </c>
      <c r="BI17" s="12">
        <v>0.60136838314728125</v>
      </c>
      <c r="BJ17" s="12">
        <v>0.26719481454807348</v>
      </c>
      <c r="BK17" s="8">
        <v>4203</v>
      </c>
      <c r="BL17" s="8">
        <v>4769</v>
      </c>
      <c r="BM17" s="8">
        <v>5352</v>
      </c>
      <c r="BN17" s="9">
        <v>10121</v>
      </c>
      <c r="BO17" s="13">
        <v>-8.8854879366222494E-2</v>
      </c>
      <c r="BP17" s="10">
        <v>2.4080418748512966</v>
      </c>
      <c r="BQ17" s="8">
        <v>1152</v>
      </c>
      <c r="BR17" s="8">
        <v>5781</v>
      </c>
      <c r="BS17" s="8">
        <v>3188</v>
      </c>
      <c r="BT17" s="12">
        <v>0.11382274478806442</v>
      </c>
      <c r="BU17" s="12">
        <v>0.57118861772552121</v>
      </c>
      <c r="BV17" s="12">
        <v>0.31498863748641437</v>
      </c>
      <c r="BW17" s="24">
        <v>3959</v>
      </c>
      <c r="BX17" s="24">
        <v>4028</v>
      </c>
      <c r="BY17" s="24">
        <v>4720</v>
      </c>
      <c r="BZ17" s="9">
        <v>8748</v>
      </c>
      <c r="CA17" s="55">
        <v>-0.15695016003657969</v>
      </c>
      <c r="CB17" s="54">
        <v>2.2096489012376863</v>
      </c>
      <c r="CC17" s="51">
        <v>791</v>
      </c>
      <c r="CD17" s="51">
        <v>4633</v>
      </c>
      <c r="CE17" s="51">
        <v>3324</v>
      </c>
      <c r="CF17" s="56">
        <v>9.0420667581000008E-2</v>
      </c>
      <c r="CG17" s="56">
        <v>0.52960676726099998</v>
      </c>
      <c r="CH17" s="56">
        <v>0.37997256515799999</v>
      </c>
      <c r="CI17" s="24">
        <v>3571</v>
      </c>
      <c r="CJ17" s="24">
        <v>3283</v>
      </c>
      <c r="CK17" s="24">
        <v>4054</v>
      </c>
      <c r="CL17" s="9">
        <v>7337</v>
      </c>
      <c r="CM17" s="55">
        <v>-0.19231293444186992</v>
      </c>
      <c r="CN17" s="54">
        <v>2.0546065527863342</v>
      </c>
      <c r="CO17" s="51">
        <v>791</v>
      </c>
      <c r="CP17" s="51">
        <v>4633</v>
      </c>
      <c r="CQ17" s="51">
        <v>3324</v>
      </c>
      <c r="CR17" s="56">
        <v>0.10780973149788742</v>
      </c>
      <c r="CS17" s="56">
        <v>0.63145699877334061</v>
      </c>
      <c r="CT17" s="56">
        <v>0.45304620417064195</v>
      </c>
    </row>
    <row r="18" spans="1:98">
      <c r="A18">
        <v>15</v>
      </c>
      <c r="B18" s="4" t="s">
        <v>11</v>
      </c>
      <c r="C18" s="8">
        <v>3263</v>
      </c>
      <c r="D18" s="8">
        <v>5866</v>
      </c>
      <c r="E18" s="8">
        <v>5747</v>
      </c>
      <c r="F18" s="9">
        <v>11613</v>
      </c>
      <c r="G18" s="9"/>
      <c r="H18" s="10">
        <v>3.5589947900704875</v>
      </c>
      <c r="I18" s="11">
        <v>2999</v>
      </c>
      <c r="J18" s="11">
        <v>7445</v>
      </c>
      <c r="K18" s="11">
        <v>1169</v>
      </c>
      <c r="L18" s="12">
        <v>0.25824507017997073</v>
      </c>
      <c r="M18" s="12">
        <v>0.64109187978989068</v>
      </c>
      <c r="N18" s="12">
        <v>0.10066305003013863</v>
      </c>
      <c r="O18" s="8">
        <v>3085</v>
      </c>
      <c r="P18" s="8">
        <v>5048</v>
      </c>
      <c r="Q18" s="8">
        <v>5111</v>
      </c>
      <c r="R18" s="9">
        <v>10159</v>
      </c>
      <c r="S18" s="13">
        <v>-0.1252045121846207</v>
      </c>
      <c r="T18" s="10">
        <v>3.2930307941653161</v>
      </c>
      <c r="U18" s="14">
        <v>2338</v>
      </c>
      <c r="V18" s="14">
        <v>6530</v>
      </c>
      <c r="W18" s="14">
        <v>1291</v>
      </c>
      <c r="X18" s="12">
        <v>0.2301407618860124</v>
      </c>
      <c r="Y18" s="12">
        <v>0.64277980116153166</v>
      </c>
      <c r="Z18" s="12">
        <v>0.12707943695245594</v>
      </c>
      <c r="AA18" s="8">
        <v>2590</v>
      </c>
      <c r="AB18" s="8">
        <v>3841</v>
      </c>
      <c r="AC18" s="8">
        <v>4270</v>
      </c>
      <c r="AD18" s="9">
        <v>8111</v>
      </c>
      <c r="AE18" s="13">
        <v>-0.20159464514223846</v>
      </c>
      <c r="AF18" s="10">
        <v>3.1316602316602316</v>
      </c>
      <c r="AG18" s="8">
        <v>1585</v>
      </c>
      <c r="AH18" s="8">
        <v>5164</v>
      </c>
      <c r="AI18" s="8">
        <v>1362</v>
      </c>
      <c r="AJ18" s="12">
        <v>0.19541363580323018</v>
      </c>
      <c r="AK18" s="12">
        <v>0.63666625570213287</v>
      </c>
      <c r="AL18" s="12">
        <v>0.1679201084946369</v>
      </c>
      <c r="AM18" s="8">
        <v>2566</v>
      </c>
      <c r="AN18" s="8">
        <v>3526</v>
      </c>
      <c r="AO18" s="8">
        <v>3904</v>
      </c>
      <c r="AP18" s="9">
        <v>7430</v>
      </c>
      <c r="AQ18" s="13">
        <v>-8.396005424731845E-2</v>
      </c>
      <c r="AR18" s="10">
        <v>2.8955572876071707</v>
      </c>
      <c r="AS18" s="8">
        <v>1142</v>
      </c>
      <c r="AT18" s="8">
        <v>4710</v>
      </c>
      <c r="AU18" s="8">
        <v>1578</v>
      </c>
      <c r="AV18" s="12">
        <v>0.15370121130551817</v>
      </c>
      <c r="AW18" s="12">
        <v>0.63391655450874829</v>
      </c>
      <c r="AX18" s="12">
        <v>0.21238223418573351</v>
      </c>
      <c r="AY18" s="8">
        <v>2515</v>
      </c>
      <c r="AZ18" s="8">
        <v>3246</v>
      </c>
      <c r="BA18" s="8">
        <v>3549</v>
      </c>
      <c r="BB18" s="9">
        <v>6795</v>
      </c>
      <c r="BC18" s="13">
        <v>-8.5464333781965052E-2</v>
      </c>
      <c r="BD18" s="10">
        <v>2.7017892644135189</v>
      </c>
      <c r="BE18" s="8">
        <v>840</v>
      </c>
      <c r="BF18" s="8">
        <v>4205</v>
      </c>
      <c r="BG18" s="8">
        <v>1750</v>
      </c>
      <c r="BH18" s="12">
        <v>0.12362030905077263</v>
      </c>
      <c r="BI18" s="12">
        <v>0.61883738042678438</v>
      </c>
      <c r="BJ18" s="12">
        <v>0.25754231052244297</v>
      </c>
      <c r="BK18" s="8">
        <v>2340</v>
      </c>
      <c r="BL18" s="8">
        <v>2763</v>
      </c>
      <c r="BM18" s="8">
        <v>3134</v>
      </c>
      <c r="BN18" s="9">
        <v>5897</v>
      </c>
      <c r="BO18" s="13">
        <v>-0.13215599705665926</v>
      </c>
      <c r="BP18" s="10">
        <v>2.52008547008547</v>
      </c>
      <c r="BQ18" s="8">
        <v>607</v>
      </c>
      <c r="BR18" s="8">
        <v>3456</v>
      </c>
      <c r="BS18" s="8">
        <v>1834</v>
      </c>
      <c r="BT18" s="12">
        <v>0.10293369509920298</v>
      </c>
      <c r="BU18" s="12">
        <v>0.58606070883500083</v>
      </c>
      <c r="BV18" s="12">
        <v>0.31100559606579614</v>
      </c>
      <c r="BW18" s="24">
        <v>2194</v>
      </c>
      <c r="BX18" s="24">
        <v>2386</v>
      </c>
      <c r="BY18" s="24">
        <v>2728</v>
      </c>
      <c r="BZ18" s="9">
        <v>5114</v>
      </c>
      <c r="CA18" s="55">
        <v>-0.1531091122409074</v>
      </c>
      <c r="CB18" s="54">
        <v>2.3309024612579763</v>
      </c>
      <c r="CC18" s="51">
        <v>446</v>
      </c>
      <c r="CD18" s="51">
        <v>2796</v>
      </c>
      <c r="CE18" s="51">
        <v>1872</v>
      </c>
      <c r="CF18" s="56">
        <v>8.7211576065999996E-2</v>
      </c>
      <c r="CG18" s="56">
        <v>0.54673445443900004</v>
      </c>
      <c r="CH18" s="56">
        <v>0.366053969496</v>
      </c>
      <c r="CI18" s="24">
        <v>2039</v>
      </c>
      <c r="CJ18" s="24">
        <v>2047</v>
      </c>
      <c r="CK18" s="24">
        <v>2375</v>
      </c>
      <c r="CL18" s="9">
        <v>4422</v>
      </c>
      <c r="CM18" s="55">
        <v>-0.15649027589326092</v>
      </c>
      <c r="CN18" s="54">
        <v>2.1687101520353114</v>
      </c>
      <c r="CO18" s="51">
        <v>446</v>
      </c>
      <c r="CP18" s="51">
        <v>2796</v>
      </c>
      <c r="CQ18" s="51">
        <v>1872</v>
      </c>
      <c r="CR18" s="56">
        <v>0.10085933966530981</v>
      </c>
      <c r="CS18" s="56">
        <v>0.63229308005427409</v>
      </c>
      <c r="CT18" s="56">
        <v>0.42333785617367709</v>
      </c>
    </row>
    <row r="19" spans="1:98">
      <c r="A19">
        <v>16</v>
      </c>
      <c r="B19" s="4" t="s">
        <v>12</v>
      </c>
      <c r="C19" s="8">
        <v>2319</v>
      </c>
      <c r="D19" s="8">
        <v>3684</v>
      </c>
      <c r="E19" s="8">
        <v>3679</v>
      </c>
      <c r="F19" s="9">
        <v>7363</v>
      </c>
      <c r="G19" s="9"/>
      <c r="H19" s="10">
        <v>3.1750754635618801</v>
      </c>
      <c r="I19" s="11">
        <v>1864</v>
      </c>
      <c r="J19" s="11">
        <v>4748</v>
      </c>
      <c r="K19" s="11">
        <v>751</v>
      </c>
      <c r="L19" s="12">
        <v>0.25315768029335867</v>
      </c>
      <c r="M19" s="12">
        <v>0.64484585087600166</v>
      </c>
      <c r="N19" s="12">
        <v>0.10199646883063969</v>
      </c>
      <c r="O19" s="8">
        <v>2396</v>
      </c>
      <c r="P19" s="8">
        <v>3696</v>
      </c>
      <c r="Q19" s="8">
        <v>3684</v>
      </c>
      <c r="R19" s="9">
        <v>7380</v>
      </c>
      <c r="S19" s="13">
        <v>2.3088415048213573E-3</v>
      </c>
      <c r="T19" s="10">
        <v>3.0801335559265444</v>
      </c>
      <c r="U19" s="14">
        <v>1722</v>
      </c>
      <c r="V19" s="14">
        <v>4822</v>
      </c>
      <c r="W19" s="14">
        <v>836</v>
      </c>
      <c r="X19" s="12">
        <v>0.23333333333333334</v>
      </c>
      <c r="Y19" s="12">
        <v>0.65338753387533877</v>
      </c>
      <c r="Z19" s="12">
        <v>0.11327913279132791</v>
      </c>
      <c r="AA19" s="8">
        <v>2046</v>
      </c>
      <c r="AB19" s="8">
        <v>2976</v>
      </c>
      <c r="AC19" s="8">
        <v>3407</v>
      </c>
      <c r="AD19" s="9">
        <v>6383</v>
      </c>
      <c r="AE19" s="13">
        <v>-0.13509485094850948</v>
      </c>
      <c r="AF19" s="10">
        <v>3.1197458455522971</v>
      </c>
      <c r="AG19" s="8">
        <v>1420</v>
      </c>
      <c r="AH19" s="8">
        <v>4065</v>
      </c>
      <c r="AI19" s="8">
        <v>898</v>
      </c>
      <c r="AJ19" s="12">
        <v>0.22246592511358296</v>
      </c>
      <c r="AK19" s="12">
        <v>0.6368478771737428</v>
      </c>
      <c r="AL19" s="12">
        <v>0.14068619771267429</v>
      </c>
      <c r="AM19" s="8">
        <v>2207</v>
      </c>
      <c r="AN19" s="8">
        <v>2971</v>
      </c>
      <c r="AO19" s="8">
        <v>3179</v>
      </c>
      <c r="AP19" s="9">
        <v>6150</v>
      </c>
      <c r="AQ19" s="13">
        <v>-3.6503211655961154E-2</v>
      </c>
      <c r="AR19" s="10">
        <v>2.7865881286814682</v>
      </c>
      <c r="AS19" s="8">
        <v>1142</v>
      </c>
      <c r="AT19" s="8">
        <v>3905</v>
      </c>
      <c r="AU19" s="8">
        <v>1103</v>
      </c>
      <c r="AV19" s="12">
        <v>0.18569105691056911</v>
      </c>
      <c r="AW19" s="12">
        <v>0.63495934959349598</v>
      </c>
      <c r="AX19" s="12">
        <v>0.17934959349593496</v>
      </c>
      <c r="AY19" s="8">
        <v>2110</v>
      </c>
      <c r="AZ19" s="8">
        <v>2770</v>
      </c>
      <c r="BA19" s="8">
        <v>3062</v>
      </c>
      <c r="BB19" s="9">
        <v>5832</v>
      </c>
      <c r="BC19" s="13">
        <v>-5.1707317073170778E-2</v>
      </c>
      <c r="BD19" s="10">
        <v>2.7639810426540286</v>
      </c>
      <c r="BE19" s="8">
        <v>890</v>
      </c>
      <c r="BF19" s="8">
        <v>3596</v>
      </c>
      <c r="BG19" s="8">
        <v>1346</v>
      </c>
      <c r="BH19" s="12">
        <v>0.15260631001371741</v>
      </c>
      <c r="BI19" s="12">
        <v>0.61659807956104251</v>
      </c>
      <c r="BJ19" s="12">
        <v>0.23079561042524005</v>
      </c>
      <c r="BK19" s="8">
        <v>2050</v>
      </c>
      <c r="BL19" s="8">
        <v>2628</v>
      </c>
      <c r="BM19" s="8">
        <v>2819</v>
      </c>
      <c r="BN19" s="9">
        <v>5447</v>
      </c>
      <c r="BO19" s="13">
        <v>-6.6015089163237284E-2</v>
      </c>
      <c r="BP19" s="10">
        <v>2.6570731707317075</v>
      </c>
      <c r="BQ19" s="8">
        <v>751</v>
      </c>
      <c r="BR19" s="8">
        <v>3242</v>
      </c>
      <c r="BS19" s="8">
        <v>1454</v>
      </c>
      <c r="BT19" s="12">
        <v>0.13787405911510922</v>
      </c>
      <c r="BU19" s="12">
        <v>0.59519001285111073</v>
      </c>
      <c r="BV19" s="12">
        <v>0.26693592803378008</v>
      </c>
      <c r="BW19" s="24">
        <v>2009</v>
      </c>
      <c r="BX19" s="24">
        <v>2461</v>
      </c>
      <c r="BY19" s="24">
        <v>2613</v>
      </c>
      <c r="BZ19" s="9">
        <v>5074</v>
      </c>
      <c r="CA19" s="55">
        <v>-7.3512022073314975E-2</v>
      </c>
      <c r="CB19" s="54">
        <v>2.5256346441015429</v>
      </c>
      <c r="CC19" s="51">
        <v>636</v>
      </c>
      <c r="CD19" s="51">
        <v>2936</v>
      </c>
      <c r="CE19" s="51">
        <v>1502</v>
      </c>
      <c r="CF19" s="56">
        <v>0.12534489554600001</v>
      </c>
      <c r="CG19" s="56">
        <v>0.57863618446999998</v>
      </c>
      <c r="CH19" s="56">
        <v>0.29601891998399998</v>
      </c>
      <c r="CI19" s="24">
        <v>2003</v>
      </c>
      <c r="CJ19" s="24">
        <v>2306</v>
      </c>
      <c r="CK19" s="24">
        <v>2347</v>
      </c>
      <c r="CL19" s="9">
        <v>4653</v>
      </c>
      <c r="CM19" s="55">
        <v>-9.0479260692026595E-2</v>
      </c>
      <c r="CN19" s="54">
        <v>2.3230154767848226</v>
      </c>
      <c r="CO19" s="51">
        <v>636</v>
      </c>
      <c r="CP19" s="51">
        <v>2936</v>
      </c>
      <c r="CQ19" s="51">
        <v>1502</v>
      </c>
      <c r="CR19" s="56">
        <v>0.13668600902643455</v>
      </c>
      <c r="CS19" s="56">
        <v>0.63099075865033316</v>
      </c>
      <c r="CT19" s="56">
        <v>0.32280249301525898</v>
      </c>
    </row>
    <row r="20" spans="1:98">
      <c r="A20">
        <v>17</v>
      </c>
      <c r="B20" s="4" t="s">
        <v>13</v>
      </c>
      <c r="C20" s="8">
        <v>2862</v>
      </c>
      <c r="D20" s="8">
        <v>4530</v>
      </c>
      <c r="E20" s="8">
        <v>4984</v>
      </c>
      <c r="F20" s="9">
        <v>9514</v>
      </c>
      <c r="G20" s="9"/>
      <c r="H20" s="10">
        <v>3.3242487770789659</v>
      </c>
      <c r="I20" s="11">
        <v>2243</v>
      </c>
      <c r="J20" s="11">
        <v>6161</v>
      </c>
      <c r="K20" s="11">
        <v>1110</v>
      </c>
      <c r="L20" s="12">
        <v>0.23575783056548244</v>
      </c>
      <c r="M20" s="12">
        <v>0.64757199915913388</v>
      </c>
      <c r="N20" s="12">
        <v>0.11667017027538365</v>
      </c>
      <c r="O20" s="8">
        <v>2882</v>
      </c>
      <c r="P20" s="8">
        <v>4219</v>
      </c>
      <c r="Q20" s="8">
        <v>4697</v>
      </c>
      <c r="R20" s="9">
        <v>8916</v>
      </c>
      <c r="S20" s="13">
        <v>-6.2854740382594088E-2</v>
      </c>
      <c r="T20" s="10">
        <v>3.0936849410131853</v>
      </c>
      <c r="U20" s="14">
        <v>1845</v>
      </c>
      <c r="V20" s="14">
        <v>5777</v>
      </c>
      <c r="W20" s="14">
        <v>1294</v>
      </c>
      <c r="X20" s="12">
        <v>0.20693135935397039</v>
      </c>
      <c r="Y20" s="12">
        <v>0.64793629430237776</v>
      </c>
      <c r="Z20" s="12">
        <v>0.14513234634365185</v>
      </c>
      <c r="AA20" s="8">
        <v>2662</v>
      </c>
      <c r="AB20" s="8">
        <v>3579</v>
      </c>
      <c r="AC20" s="8">
        <v>4247</v>
      </c>
      <c r="AD20" s="9">
        <v>7826</v>
      </c>
      <c r="AE20" s="13">
        <v>-0.12225213100044863</v>
      </c>
      <c r="AF20" s="10">
        <v>2.9398948159278739</v>
      </c>
      <c r="AG20" s="8">
        <v>1403</v>
      </c>
      <c r="AH20" s="8">
        <v>4929</v>
      </c>
      <c r="AI20" s="8">
        <v>1483</v>
      </c>
      <c r="AJ20" s="12">
        <v>0.1792742141579351</v>
      </c>
      <c r="AK20" s="12">
        <v>0.6298236647073856</v>
      </c>
      <c r="AL20" s="12">
        <v>0.18949654996166623</v>
      </c>
      <c r="AM20" s="8">
        <v>2635</v>
      </c>
      <c r="AN20" s="8">
        <v>3332</v>
      </c>
      <c r="AO20" s="8">
        <v>3839</v>
      </c>
      <c r="AP20" s="9">
        <v>7171</v>
      </c>
      <c r="AQ20" s="13">
        <v>-8.369537439304886E-2</v>
      </c>
      <c r="AR20" s="10">
        <v>2.7214421252371919</v>
      </c>
      <c r="AS20" s="8">
        <v>1048</v>
      </c>
      <c r="AT20" s="8">
        <v>4491</v>
      </c>
      <c r="AU20" s="8">
        <v>1632</v>
      </c>
      <c r="AV20" s="12">
        <v>0.14614419188397712</v>
      </c>
      <c r="AW20" s="12">
        <v>0.62627248640356992</v>
      </c>
      <c r="AX20" s="12">
        <v>0.22758332171245294</v>
      </c>
      <c r="AY20" s="8">
        <v>2536</v>
      </c>
      <c r="AZ20" s="8">
        <v>3124</v>
      </c>
      <c r="BA20" s="8">
        <v>3541</v>
      </c>
      <c r="BB20" s="9">
        <v>6665</v>
      </c>
      <c r="BC20" s="13">
        <v>-7.0561985776042446E-2</v>
      </c>
      <c r="BD20" s="10">
        <v>2.6281545741324921</v>
      </c>
      <c r="BE20" s="8">
        <v>827</v>
      </c>
      <c r="BF20" s="8">
        <v>3958</v>
      </c>
      <c r="BG20" s="8">
        <v>1880</v>
      </c>
      <c r="BH20" s="12">
        <v>0.12408102025506376</v>
      </c>
      <c r="BI20" s="12">
        <v>0.59384846211552889</v>
      </c>
      <c r="BJ20" s="12">
        <v>0.28207051762940732</v>
      </c>
      <c r="BK20" s="8">
        <v>2465</v>
      </c>
      <c r="BL20" s="8">
        <v>2822</v>
      </c>
      <c r="BM20" s="8">
        <v>3202</v>
      </c>
      <c r="BN20" s="9">
        <v>6024</v>
      </c>
      <c r="BO20" s="13">
        <v>-9.6174043510877771E-2</v>
      </c>
      <c r="BP20" s="10">
        <v>2.4438133874239352</v>
      </c>
      <c r="BQ20" s="8">
        <v>618</v>
      </c>
      <c r="BR20" s="8">
        <v>3384</v>
      </c>
      <c r="BS20" s="8">
        <v>2022</v>
      </c>
      <c r="BT20" s="12">
        <v>0.10258964143426295</v>
      </c>
      <c r="BU20" s="12">
        <v>0.56175298804780871</v>
      </c>
      <c r="BV20" s="12">
        <v>0.33565737051792827</v>
      </c>
      <c r="BW20" s="24">
        <v>2317</v>
      </c>
      <c r="BX20" s="24">
        <v>2556</v>
      </c>
      <c r="BY20" s="24">
        <v>2785</v>
      </c>
      <c r="BZ20" s="9">
        <v>5341</v>
      </c>
      <c r="CA20" s="55">
        <v>-0.12787867440554201</v>
      </c>
      <c r="CB20" s="54">
        <v>2.3051359516616312</v>
      </c>
      <c r="CC20" s="51">
        <v>442</v>
      </c>
      <c r="CD20" s="51">
        <v>2830</v>
      </c>
      <c r="CE20" s="51">
        <v>2069</v>
      </c>
      <c r="CF20" s="56">
        <v>8.2756038195000006E-2</v>
      </c>
      <c r="CG20" s="56">
        <v>0.52986332147500004</v>
      </c>
      <c r="CH20" s="56">
        <v>0.38738064033000003</v>
      </c>
      <c r="CI20" s="24">
        <v>2140</v>
      </c>
      <c r="CJ20" s="24">
        <v>2150</v>
      </c>
      <c r="CK20" s="24">
        <v>2397</v>
      </c>
      <c r="CL20" s="9">
        <v>4547</v>
      </c>
      <c r="CM20" s="55">
        <v>-0.17462062898614472</v>
      </c>
      <c r="CN20" s="54">
        <v>2.1247663551401867</v>
      </c>
      <c r="CO20" s="51">
        <v>442</v>
      </c>
      <c r="CP20" s="51">
        <v>2830</v>
      </c>
      <c r="CQ20" s="51">
        <v>2069</v>
      </c>
      <c r="CR20" s="56">
        <v>9.7206949637123383E-2</v>
      </c>
      <c r="CS20" s="56">
        <v>0.6223883879480977</v>
      </c>
      <c r="CT20" s="56">
        <v>0.45502529140092368</v>
      </c>
    </row>
    <row r="21" spans="1:98">
      <c r="A21">
        <v>18</v>
      </c>
      <c r="B21" s="4" t="s">
        <v>14</v>
      </c>
      <c r="C21" s="8">
        <v>6042</v>
      </c>
      <c r="D21" s="8">
        <v>9961</v>
      </c>
      <c r="E21" s="8">
        <v>11306</v>
      </c>
      <c r="F21" s="9">
        <v>21267</v>
      </c>
      <c r="G21" s="9"/>
      <c r="H21" s="10">
        <v>3.519860973187686</v>
      </c>
      <c r="I21" s="11">
        <v>4938</v>
      </c>
      <c r="J21" s="11">
        <v>14057</v>
      </c>
      <c r="K21" s="11">
        <v>2272</v>
      </c>
      <c r="L21" s="12">
        <v>0.23219071801382424</v>
      </c>
      <c r="M21" s="12">
        <v>0.66097710067240323</v>
      </c>
      <c r="N21" s="12">
        <v>0.10683218131377251</v>
      </c>
      <c r="O21" s="8">
        <v>6784</v>
      </c>
      <c r="P21" s="8">
        <v>10602</v>
      </c>
      <c r="Q21" s="8">
        <v>12005</v>
      </c>
      <c r="R21" s="9">
        <v>22607</v>
      </c>
      <c r="S21" s="13">
        <v>6.300841679597502E-2</v>
      </c>
      <c r="T21" s="10">
        <v>3.3323997641509435</v>
      </c>
      <c r="U21" s="14">
        <v>4860</v>
      </c>
      <c r="V21" s="14">
        <v>14898</v>
      </c>
      <c r="W21" s="14">
        <v>2849</v>
      </c>
      <c r="X21" s="12">
        <v>0.21497766178617242</v>
      </c>
      <c r="Y21" s="12">
        <v>0.6589994249568718</v>
      </c>
      <c r="Z21" s="12">
        <v>0.1260229132569558</v>
      </c>
      <c r="AA21" s="8">
        <v>7547</v>
      </c>
      <c r="AB21" s="8">
        <v>11211</v>
      </c>
      <c r="AC21" s="8">
        <v>12752</v>
      </c>
      <c r="AD21" s="9">
        <v>23963</v>
      </c>
      <c r="AE21" s="13">
        <v>5.9981421683549252E-2</v>
      </c>
      <c r="AF21" s="10">
        <v>3.1751689413011794</v>
      </c>
      <c r="AG21" s="8">
        <v>4496</v>
      </c>
      <c r="AH21" s="8">
        <v>15871</v>
      </c>
      <c r="AI21" s="8">
        <v>3596</v>
      </c>
      <c r="AJ21" s="12">
        <v>0.1876225848182615</v>
      </c>
      <c r="AK21" s="12">
        <v>0.66231273212869846</v>
      </c>
      <c r="AL21" s="12">
        <v>0.1500646830530401</v>
      </c>
      <c r="AM21" s="8">
        <v>9017</v>
      </c>
      <c r="AN21" s="8">
        <v>12633</v>
      </c>
      <c r="AO21" s="8">
        <v>14407</v>
      </c>
      <c r="AP21" s="9">
        <v>27040</v>
      </c>
      <c r="AQ21" s="13">
        <v>0.12840629303509576</v>
      </c>
      <c r="AR21" s="10">
        <v>2.9987800820672064</v>
      </c>
      <c r="AS21" s="8">
        <v>4608</v>
      </c>
      <c r="AT21" s="8">
        <v>17704</v>
      </c>
      <c r="AU21" s="8">
        <v>4728</v>
      </c>
      <c r="AV21" s="12">
        <v>0.17041420118343195</v>
      </c>
      <c r="AW21" s="12">
        <v>0.65473372781065087</v>
      </c>
      <c r="AX21" s="12">
        <v>0.17485207100591715</v>
      </c>
      <c r="AY21" s="8">
        <v>9930</v>
      </c>
      <c r="AZ21" s="8">
        <v>13132</v>
      </c>
      <c r="BA21" s="8">
        <v>15222</v>
      </c>
      <c r="BB21" s="9">
        <v>28354</v>
      </c>
      <c r="BC21" s="13">
        <v>4.8594674556212913E-2</v>
      </c>
      <c r="BD21" s="10">
        <v>2.855387713997986</v>
      </c>
      <c r="BE21" s="8">
        <v>4306</v>
      </c>
      <c r="BF21" s="8">
        <v>18084</v>
      </c>
      <c r="BG21" s="8">
        <v>5964</v>
      </c>
      <c r="BH21" s="12">
        <v>0.15186569796148691</v>
      </c>
      <c r="BI21" s="12">
        <v>0.63779360936728502</v>
      </c>
      <c r="BJ21" s="12">
        <v>0.21034069267122804</v>
      </c>
      <c r="BK21" s="8">
        <v>10363</v>
      </c>
      <c r="BL21" s="8">
        <v>13031</v>
      </c>
      <c r="BM21" s="8">
        <v>15393</v>
      </c>
      <c r="BN21" s="9">
        <v>28424</v>
      </c>
      <c r="BO21" s="13">
        <v>2.4687874726669889E-3</v>
      </c>
      <c r="BP21" s="10">
        <v>2.7428350863649524</v>
      </c>
      <c r="BQ21" s="8">
        <v>3975</v>
      </c>
      <c r="BR21" s="8">
        <v>17524</v>
      </c>
      <c r="BS21" s="8">
        <v>6925</v>
      </c>
      <c r="BT21" s="12">
        <v>0.13984660849985928</v>
      </c>
      <c r="BU21" s="12">
        <v>0.61652124964818467</v>
      </c>
      <c r="BV21" s="12">
        <v>0.24363214185195609</v>
      </c>
      <c r="BW21" s="24">
        <v>10891</v>
      </c>
      <c r="BX21" s="24">
        <v>12977</v>
      </c>
      <c r="BY21" s="24">
        <v>15486</v>
      </c>
      <c r="BZ21" s="9">
        <v>28463</v>
      </c>
      <c r="CA21" s="55">
        <v>1.3701999086533911E-3</v>
      </c>
      <c r="CB21" s="54">
        <v>2.6134422918005691</v>
      </c>
      <c r="CC21" s="51">
        <v>3607</v>
      </c>
      <c r="CD21" s="51">
        <v>16924</v>
      </c>
      <c r="CE21" s="51">
        <v>7922</v>
      </c>
      <c r="CF21" s="56">
        <v>0.126770463572</v>
      </c>
      <c r="CG21" s="56">
        <v>0.59480546866799999</v>
      </c>
      <c r="CH21" s="56">
        <v>0.27842406776099998</v>
      </c>
      <c r="CI21" s="24">
        <v>11141</v>
      </c>
      <c r="CJ21" s="24">
        <v>12820</v>
      </c>
      <c r="CK21" s="24">
        <v>15300</v>
      </c>
      <c r="CL21" s="9">
        <v>28120</v>
      </c>
      <c r="CM21" s="55">
        <v>-1.2197724039829216E-2</v>
      </c>
      <c r="CN21" s="54">
        <v>2.5240104119917421</v>
      </c>
      <c r="CO21" s="51">
        <v>3607</v>
      </c>
      <c r="CP21" s="51">
        <v>16924</v>
      </c>
      <c r="CQ21" s="51">
        <v>7922</v>
      </c>
      <c r="CR21" s="56">
        <v>0.12827169274537695</v>
      </c>
      <c r="CS21" s="56">
        <v>0.60184921763869137</v>
      </c>
      <c r="CT21" s="56">
        <v>0.28172119487908964</v>
      </c>
    </row>
    <row r="22" spans="1:98">
      <c r="A22">
        <v>19</v>
      </c>
      <c r="B22" s="4" t="s">
        <v>15</v>
      </c>
      <c r="C22" s="8">
        <v>1249</v>
      </c>
      <c r="D22" s="8">
        <v>2532</v>
      </c>
      <c r="E22" s="8">
        <v>2479</v>
      </c>
      <c r="F22" s="9">
        <v>5011</v>
      </c>
      <c r="G22" s="9"/>
      <c r="H22" s="10">
        <v>4.0120096076861493</v>
      </c>
      <c r="I22" s="11">
        <v>1439</v>
      </c>
      <c r="J22" s="11">
        <v>3126</v>
      </c>
      <c r="K22" s="11">
        <v>446</v>
      </c>
      <c r="L22" s="12">
        <v>0.28716822989423268</v>
      </c>
      <c r="M22" s="12">
        <v>0.62382757932548394</v>
      </c>
      <c r="N22" s="12">
        <v>8.9004190780283376E-2</v>
      </c>
      <c r="O22" s="8">
        <v>1311</v>
      </c>
      <c r="P22" s="8">
        <v>2559</v>
      </c>
      <c r="Q22" s="8">
        <v>2548</v>
      </c>
      <c r="R22" s="9">
        <v>5107</v>
      </c>
      <c r="S22" s="13">
        <v>1.9157852724007274E-2</v>
      </c>
      <c r="T22" s="10">
        <v>3.8954996186117468</v>
      </c>
      <c r="U22" s="14">
        <v>1300</v>
      </c>
      <c r="V22" s="14">
        <v>3326</v>
      </c>
      <c r="W22" s="14">
        <v>481</v>
      </c>
      <c r="X22" s="12">
        <v>0.2545525748971999</v>
      </c>
      <c r="Y22" s="12">
        <v>0.65126297239083608</v>
      </c>
      <c r="Z22" s="12">
        <v>9.4184452711963976E-2</v>
      </c>
      <c r="AA22" s="8">
        <v>1367</v>
      </c>
      <c r="AB22" s="8">
        <v>2469</v>
      </c>
      <c r="AC22" s="8">
        <v>2510</v>
      </c>
      <c r="AD22" s="9">
        <v>4979</v>
      </c>
      <c r="AE22" s="13">
        <v>-2.5063638143724254E-2</v>
      </c>
      <c r="AF22" s="10">
        <v>3.6422823701536209</v>
      </c>
      <c r="AG22" s="8">
        <v>1120</v>
      </c>
      <c r="AH22" s="8">
        <v>3284</v>
      </c>
      <c r="AI22" s="8">
        <v>575</v>
      </c>
      <c r="AJ22" s="12">
        <v>0.22494476802570798</v>
      </c>
      <c r="AK22" s="12">
        <v>0.65957019481823664</v>
      </c>
      <c r="AL22" s="12">
        <v>0.11548503715605543</v>
      </c>
      <c r="AM22" s="8">
        <v>1418</v>
      </c>
      <c r="AN22" s="8">
        <v>2383</v>
      </c>
      <c r="AO22" s="8">
        <v>2439</v>
      </c>
      <c r="AP22" s="9">
        <v>4822</v>
      </c>
      <c r="AQ22" s="13">
        <v>-3.1532436232175165E-2</v>
      </c>
      <c r="AR22" s="10">
        <v>3.400564174894217</v>
      </c>
      <c r="AS22" s="8">
        <v>973</v>
      </c>
      <c r="AT22" s="8">
        <v>3134</v>
      </c>
      <c r="AU22" s="8">
        <v>715</v>
      </c>
      <c r="AV22" s="12">
        <v>0.20178349232683535</v>
      </c>
      <c r="AW22" s="12">
        <v>0.64993778515138945</v>
      </c>
      <c r="AX22" s="12">
        <v>0.14827872252177521</v>
      </c>
      <c r="AY22" s="8">
        <v>1519</v>
      </c>
      <c r="AZ22" s="8">
        <v>2428</v>
      </c>
      <c r="BA22" s="8">
        <v>2479</v>
      </c>
      <c r="BB22" s="9">
        <v>4907</v>
      </c>
      <c r="BC22" s="13">
        <v>1.7627540439651534E-2</v>
      </c>
      <c r="BD22" s="10">
        <v>3.2304147465437789</v>
      </c>
      <c r="BE22" s="8">
        <v>841</v>
      </c>
      <c r="BF22" s="8">
        <v>3170</v>
      </c>
      <c r="BG22" s="8">
        <v>896</v>
      </c>
      <c r="BH22" s="12">
        <v>0.17138781332789893</v>
      </c>
      <c r="BI22" s="12">
        <v>0.64601589565926232</v>
      </c>
      <c r="BJ22" s="12">
        <v>0.18259629101283881</v>
      </c>
      <c r="BK22" s="8">
        <v>1646</v>
      </c>
      <c r="BL22" s="8">
        <v>2409</v>
      </c>
      <c r="BM22" s="8">
        <v>2510</v>
      </c>
      <c r="BN22" s="9">
        <v>4919</v>
      </c>
      <c r="BO22" s="13">
        <v>2.4454860403504419E-3</v>
      </c>
      <c r="BP22" s="10">
        <v>2.9884568651275818</v>
      </c>
      <c r="BQ22" s="8">
        <v>696</v>
      </c>
      <c r="BR22" s="8">
        <v>3106</v>
      </c>
      <c r="BS22" s="8">
        <v>1117</v>
      </c>
      <c r="BT22" s="12">
        <v>0.14149217320593616</v>
      </c>
      <c r="BU22" s="12">
        <v>0.63142915226672092</v>
      </c>
      <c r="BV22" s="12">
        <v>0.22707867452734296</v>
      </c>
      <c r="BW22" s="24">
        <v>1675</v>
      </c>
      <c r="BX22" s="24">
        <v>2339</v>
      </c>
      <c r="BY22" s="24">
        <v>2428</v>
      </c>
      <c r="BZ22" s="9">
        <v>4767</v>
      </c>
      <c r="CA22" s="55">
        <v>-3.1885882106146513E-2</v>
      </c>
      <c r="CB22" s="54">
        <v>2.8459701492537315</v>
      </c>
      <c r="CC22" s="51">
        <v>536</v>
      </c>
      <c r="CD22" s="51">
        <v>2911</v>
      </c>
      <c r="CE22" s="51">
        <v>1320</v>
      </c>
      <c r="CF22" s="56">
        <v>0.112439689532</v>
      </c>
      <c r="CG22" s="56">
        <v>0.61065659744099998</v>
      </c>
      <c r="CH22" s="56">
        <v>0.27690371302700001</v>
      </c>
      <c r="CI22" s="24">
        <v>1660</v>
      </c>
      <c r="CJ22" s="24">
        <v>2053</v>
      </c>
      <c r="CK22" s="24">
        <v>2173</v>
      </c>
      <c r="CL22" s="9">
        <v>4226</v>
      </c>
      <c r="CM22" s="55">
        <v>-0.12801703738760062</v>
      </c>
      <c r="CN22" s="54">
        <v>2.5457831325301203</v>
      </c>
      <c r="CO22" s="51">
        <v>536</v>
      </c>
      <c r="CP22" s="51">
        <v>2911</v>
      </c>
      <c r="CQ22" s="51">
        <v>1320</v>
      </c>
      <c r="CR22" s="56">
        <v>0.12683388547089447</v>
      </c>
      <c r="CS22" s="56">
        <v>0.6888310459062944</v>
      </c>
      <c r="CT22" s="56">
        <v>0.31235210601041175</v>
      </c>
    </row>
    <row r="23" spans="1:98">
      <c r="A23">
        <v>20</v>
      </c>
      <c r="B23" s="4" t="s">
        <v>212</v>
      </c>
      <c r="C23" s="31">
        <v>6986</v>
      </c>
      <c r="D23" s="31">
        <v>11149</v>
      </c>
      <c r="E23" s="31">
        <v>12318</v>
      </c>
      <c r="F23" s="20">
        <v>23467</v>
      </c>
      <c r="G23" s="23"/>
      <c r="H23" s="10">
        <v>3.3591468651588894</v>
      </c>
      <c r="I23" s="32">
        <v>6013</v>
      </c>
      <c r="J23" s="32">
        <v>15102</v>
      </c>
      <c r="K23" s="32">
        <v>2352</v>
      </c>
      <c r="L23" s="12">
        <v>0.2562321557932416</v>
      </c>
      <c r="M23" s="12">
        <v>0.64354199514211441</v>
      </c>
      <c r="N23" s="12">
        <v>0.10022584906464396</v>
      </c>
      <c r="O23" s="20">
        <v>6985</v>
      </c>
      <c r="P23" s="20">
        <v>10908</v>
      </c>
      <c r="Q23" s="20">
        <v>12109</v>
      </c>
      <c r="R23" s="20">
        <v>23017</v>
      </c>
      <c r="S23" s="13">
        <v>-1.9175863979204788E-2</v>
      </c>
      <c r="T23" s="10">
        <v>3.2952040085898355</v>
      </c>
      <c r="U23" s="33">
        <v>5332</v>
      </c>
      <c r="V23" s="33">
        <v>14782</v>
      </c>
      <c r="W23" s="33">
        <v>2903</v>
      </c>
      <c r="X23" s="12">
        <v>0.23165486379632447</v>
      </c>
      <c r="Y23" s="12">
        <v>0.64222096711126564</v>
      </c>
      <c r="Z23" s="12">
        <v>0.12612416909240995</v>
      </c>
      <c r="AA23" s="20">
        <v>7111</v>
      </c>
      <c r="AB23" s="20">
        <v>10600</v>
      </c>
      <c r="AC23" s="20">
        <v>11542</v>
      </c>
      <c r="AD23" s="20">
        <v>22142</v>
      </c>
      <c r="AE23" s="13">
        <v>-3.8015379936568672E-2</v>
      </c>
      <c r="AF23" s="10">
        <v>3.1137674026156659</v>
      </c>
      <c r="AG23" s="32">
        <v>4187</v>
      </c>
      <c r="AH23" s="32">
        <v>14583</v>
      </c>
      <c r="AI23" s="32">
        <v>3372</v>
      </c>
      <c r="AJ23" s="12">
        <v>0.18909764248938668</v>
      </c>
      <c r="AK23" s="12">
        <v>0.65861259145515305</v>
      </c>
      <c r="AL23" s="12">
        <v>0.15228976605546021</v>
      </c>
      <c r="AM23" s="20">
        <v>7161</v>
      </c>
      <c r="AN23" s="20">
        <v>10045</v>
      </c>
      <c r="AO23" s="20">
        <v>10961</v>
      </c>
      <c r="AP23" s="20">
        <v>21006</v>
      </c>
      <c r="AQ23" s="13">
        <v>-5.1305211814650864E-2</v>
      </c>
      <c r="AR23" s="10">
        <v>2.9333891914537076</v>
      </c>
      <c r="AS23" s="32">
        <v>3314</v>
      </c>
      <c r="AT23" s="32">
        <v>13713</v>
      </c>
      <c r="AU23" s="32">
        <v>3979</v>
      </c>
      <c r="AV23" s="12">
        <v>0.15776444825288014</v>
      </c>
      <c r="AW23" s="12">
        <v>0.65281348186232502</v>
      </c>
      <c r="AX23" s="12">
        <v>0.18942206988479482</v>
      </c>
      <c r="AY23" s="20">
        <v>7188</v>
      </c>
      <c r="AZ23" s="20">
        <v>9655</v>
      </c>
      <c r="BA23" s="20">
        <v>10578</v>
      </c>
      <c r="BB23" s="20">
        <v>20233</v>
      </c>
      <c r="BC23" s="13">
        <v>-3.6799009806721905E-2</v>
      </c>
      <c r="BD23" s="10">
        <v>2.8148302726766832</v>
      </c>
      <c r="BE23" s="32">
        <v>2777</v>
      </c>
      <c r="BF23" s="32">
        <v>12802</v>
      </c>
      <c r="BG23" s="32">
        <v>4654</v>
      </c>
      <c r="BH23" s="12">
        <v>0.13725102555231553</v>
      </c>
      <c r="BI23" s="12">
        <v>0.63272871052241386</v>
      </c>
      <c r="BJ23" s="12">
        <v>0.23002026392527058</v>
      </c>
      <c r="BK23" s="20">
        <v>7363</v>
      </c>
      <c r="BL23" s="20">
        <v>8989</v>
      </c>
      <c r="BM23" s="20">
        <v>10160</v>
      </c>
      <c r="BN23" s="20">
        <v>19149</v>
      </c>
      <c r="BO23" s="13">
        <v>-5.3575841447140782E-2</v>
      </c>
      <c r="BP23" s="10">
        <v>2.6007062338720632</v>
      </c>
      <c r="BQ23" s="32">
        <v>2491</v>
      </c>
      <c r="BR23" s="32">
        <v>11736</v>
      </c>
      <c r="BS23" s="32">
        <v>4922</v>
      </c>
      <c r="BT23" s="12">
        <v>0.13008512193848243</v>
      </c>
      <c r="BU23" s="12">
        <v>0.61287795707347648</v>
      </c>
      <c r="BV23" s="12">
        <v>0.25703692098804115</v>
      </c>
      <c r="BW23" s="20">
        <v>7103</v>
      </c>
      <c r="BX23" s="20">
        <v>8347</v>
      </c>
      <c r="BY23" s="20">
        <v>9512</v>
      </c>
      <c r="BZ23" s="20">
        <v>17859</v>
      </c>
      <c r="CA23" s="55">
        <v>-6.7366442111859604E-2</v>
      </c>
      <c r="CB23" s="54">
        <v>2.5142897367309587</v>
      </c>
      <c r="CC23" s="51">
        <v>2185</v>
      </c>
      <c r="CD23" s="51">
        <v>10462</v>
      </c>
      <c r="CE23" s="51">
        <v>5212</v>
      </c>
      <c r="CF23" s="56">
        <v>0.12234727588330814</v>
      </c>
      <c r="CG23" s="56">
        <v>0.58581107564813262</v>
      </c>
      <c r="CH23" s="56">
        <v>0.29184164846855926</v>
      </c>
      <c r="CI23" s="20">
        <v>6628</v>
      </c>
      <c r="CJ23" s="20">
        <v>7324</v>
      </c>
      <c r="CK23" s="20">
        <v>8622</v>
      </c>
      <c r="CL23" s="9">
        <v>15946</v>
      </c>
      <c r="CM23" s="55">
        <v>-0.11996738994105094</v>
      </c>
      <c r="CN23" s="54">
        <v>2.4058539529269765</v>
      </c>
      <c r="CO23" s="51">
        <v>1600</v>
      </c>
      <c r="CP23" s="51">
        <v>7713</v>
      </c>
      <c r="CQ23" s="51">
        <v>4003</v>
      </c>
      <c r="CR23" s="56">
        <v>0.1003386429198545</v>
      </c>
      <c r="CS23" s="56">
        <v>0.48369497052552363</v>
      </c>
      <c r="CT23" s="56">
        <v>0.25103474225511102</v>
      </c>
    </row>
    <row r="24" spans="1:98">
      <c r="A24">
        <v>21</v>
      </c>
      <c r="B24" s="4" t="s">
        <v>213</v>
      </c>
      <c r="C24" s="8">
        <v>7855</v>
      </c>
      <c r="D24" s="8">
        <v>12941</v>
      </c>
      <c r="E24" s="8">
        <v>13418</v>
      </c>
      <c r="F24" s="9">
        <v>26359</v>
      </c>
      <c r="G24" s="9"/>
      <c r="H24" s="10">
        <v>3.355697008274984</v>
      </c>
      <c r="I24" s="11">
        <v>6353</v>
      </c>
      <c r="J24" s="11">
        <v>17160</v>
      </c>
      <c r="K24" s="11">
        <v>2846</v>
      </c>
      <c r="L24" s="12">
        <v>0.2410182480367237</v>
      </c>
      <c r="M24" s="12">
        <v>0.65101103987252928</v>
      </c>
      <c r="N24" s="12">
        <v>0.10797071209074699</v>
      </c>
      <c r="O24" s="8">
        <v>7904</v>
      </c>
      <c r="P24" s="8">
        <v>12482</v>
      </c>
      <c r="Q24" s="8">
        <v>13139</v>
      </c>
      <c r="R24" s="9">
        <v>25621</v>
      </c>
      <c r="S24" s="13">
        <v>-2.7998027239273138E-2</v>
      </c>
      <c r="T24" s="10">
        <v>3.2415232793522266</v>
      </c>
      <c r="U24" s="14">
        <v>5939</v>
      </c>
      <c r="V24" s="14">
        <v>16402</v>
      </c>
      <c r="W24" s="14">
        <v>3280</v>
      </c>
      <c r="X24" s="12">
        <v>0.23180203739120253</v>
      </c>
      <c r="Y24" s="12">
        <v>0.64017797900160023</v>
      </c>
      <c r="Z24" s="12">
        <v>0.12801998360719721</v>
      </c>
      <c r="AA24" s="8">
        <v>7873</v>
      </c>
      <c r="AB24" s="8">
        <v>11503</v>
      </c>
      <c r="AC24" s="8">
        <v>12278</v>
      </c>
      <c r="AD24" s="9">
        <v>23781</v>
      </c>
      <c r="AE24" s="13">
        <v>-7.1816088365013075E-2</v>
      </c>
      <c r="AF24" s="10">
        <v>3.020576654388416</v>
      </c>
      <c r="AG24" s="8">
        <v>4893</v>
      </c>
      <c r="AH24" s="8">
        <v>15275</v>
      </c>
      <c r="AI24" s="8">
        <v>3612</v>
      </c>
      <c r="AJ24" s="12">
        <v>0.20575249148479879</v>
      </c>
      <c r="AK24" s="12">
        <v>0.64231949875951388</v>
      </c>
      <c r="AL24" s="12">
        <v>0.15188595937933644</v>
      </c>
      <c r="AM24" s="8">
        <v>7916</v>
      </c>
      <c r="AN24" s="8">
        <v>10772</v>
      </c>
      <c r="AO24" s="8">
        <v>11543</v>
      </c>
      <c r="AP24" s="9">
        <v>22315</v>
      </c>
      <c r="AQ24" s="13">
        <v>-6.1645851730372951E-2</v>
      </c>
      <c r="AR24" s="10">
        <v>2.8189742294087923</v>
      </c>
      <c r="AS24" s="8">
        <v>3982</v>
      </c>
      <c r="AT24" s="8">
        <v>14154</v>
      </c>
      <c r="AU24" s="8">
        <v>4179</v>
      </c>
      <c r="AV24" s="12">
        <v>0.17844499215774143</v>
      </c>
      <c r="AW24" s="12">
        <v>0.63428187317947571</v>
      </c>
      <c r="AX24" s="12">
        <v>0.18727313466278289</v>
      </c>
      <c r="AY24" s="8">
        <v>8231</v>
      </c>
      <c r="AZ24" s="8">
        <v>10475</v>
      </c>
      <c r="BA24" s="8">
        <v>10963</v>
      </c>
      <c r="BB24" s="9">
        <v>21438</v>
      </c>
      <c r="BC24" s="13">
        <v>-3.9300918664575413E-2</v>
      </c>
      <c r="BD24" s="10">
        <v>2.6045437978374437</v>
      </c>
      <c r="BE24" s="8">
        <v>3266</v>
      </c>
      <c r="BF24" s="8">
        <v>13602</v>
      </c>
      <c r="BG24" s="8">
        <v>4565</v>
      </c>
      <c r="BH24" s="12">
        <v>0.15234630096091054</v>
      </c>
      <c r="BI24" s="12">
        <v>0.63448082843548836</v>
      </c>
      <c r="BJ24" s="12">
        <v>0.21293963989178094</v>
      </c>
      <c r="BK24" s="8">
        <v>8004</v>
      </c>
      <c r="BL24" s="8">
        <v>9780</v>
      </c>
      <c r="BM24" s="8">
        <v>10351</v>
      </c>
      <c r="BN24" s="9">
        <v>20131</v>
      </c>
      <c r="BO24" s="13">
        <v>-6.0966508069782661E-2</v>
      </c>
      <c r="BP24" s="10">
        <v>2.5151174412793602</v>
      </c>
      <c r="BQ24" s="8">
        <v>2715</v>
      </c>
      <c r="BR24" s="8">
        <v>12546</v>
      </c>
      <c r="BS24" s="8">
        <v>4867</v>
      </c>
      <c r="BT24" s="12">
        <v>0.13486662361531965</v>
      </c>
      <c r="BU24" s="12">
        <v>0.62321792260692466</v>
      </c>
      <c r="BV24" s="12">
        <v>0.24176642988425812</v>
      </c>
      <c r="BW24" s="24">
        <v>7892</v>
      </c>
      <c r="BX24" s="24">
        <v>9130</v>
      </c>
      <c r="BY24" s="24">
        <v>9766</v>
      </c>
      <c r="BZ24" s="9">
        <v>18896</v>
      </c>
      <c r="CA24" s="55">
        <v>-6.1348169489841557E-2</v>
      </c>
      <c r="CB24" s="54">
        <v>2.3943233654333502</v>
      </c>
      <c r="CC24" s="51">
        <v>2339</v>
      </c>
      <c r="CD24" s="51">
        <v>11519</v>
      </c>
      <c r="CE24" s="51">
        <v>5037</v>
      </c>
      <c r="CF24" s="56">
        <v>0.12378281117696867</v>
      </c>
      <c r="CG24" s="56">
        <v>0.60959991532599489</v>
      </c>
      <c r="CH24" s="56">
        <v>0.26656435224386116</v>
      </c>
      <c r="CI24" s="24">
        <v>7523</v>
      </c>
      <c r="CJ24" s="24">
        <v>8401</v>
      </c>
      <c r="CK24" s="24">
        <v>8851</v>
      </c>
      <c r="CL24" s="9">
        <v>17252</v>
      </c>
      <c r="CM24" s="55">
        <v>-9.52932993276141E-2</v>
      </c>
      <c r="CN24" s="54">
        <v>2.2932340821480794</v>
      </c>
      <c r="CO24" s="51">
        <v>2108</v>
      </c>
      <c r="CP24" s="51">
        <v>9987</v>
      </c>
      <c r="CQ24" s="51">
        <v>3902</v>
      </c>
      <c r="CR24" s="56">
        <v>0.12218873174124739</v>
      </c>
      <c r="CS24" s="56">
        <v>0.57888940412705769</v>
      </c>
      <c r="CT24" s="56">
        <v>0.22617667516809645</v>
      </c>
    </row>
    <row r="25" spans="1:98">
      <c r="A25">
        <v>22</v>
      </c>
      <c r="B25" s="4" t="s">
        <v>16</v>
      </c>
      <c r="C25" s="8">
        <v>3698</v>
      </c>
      <c r="D25" s="8">
        <v>5288</v>
      </c>
      <c r="E25" s="8">
        <v>5716</v>
      </c>
      <c r="F25" s="9">
        <v>11004</v>
      </c>
      <c r="G25" s="9"/>
      <c r="H25" s="10">
        <v>2.975662520281233</v>
      </c>
      <c r="I25" s="11">
        <v>2353</v>
      </c>
      <c r="J25" s="11">
        <v>7475</v>
      </c>
      <c r="K25" s="11">
        <v>1176</v>
      </c>
      <c r="L25" s="12">
        <v>0.21383133406034169</v>
      </c>
      <c r="M25" s="12">
        <v>0.67929843693202474</v>
      </c>
      <c r="N25" s="12">
        <v>0.10687022900763359</v>
      </c>
      <c r="O25" s="8">
        <v>3617</v>
      </c>
      <c r="P25" s="8">
        <v>4941</v>
      </c>
      <c r="Q25" s="8">
        <v>5311</v>
      </c>
      <c r="R25" s="9">
        <v>10252</v>
      </c>
      <c r="S25" s="13">
        <v>-6.8338785896037813E-2</v>
      </c>
      <c r="T25" s="10">
        <v>2.8343931434890792</v>
      </c>
      <c r="U25" s="14">
        <v>2065</v>
      </c>
      <c r="V25" s="14">
        <v>6806</v>
      </c>
      <c r="W25" s="14">
        <v>1381</v>
      </c>
      <c r="X25" s="12">
        <v>0.20142411236831836</v>
      </c>
      <c r="Y25" s="12">
        <v>0.6638704642996488</v>
      </c>
      <c r="Z25" s="12">
        <v>0.13470542333203278</v>
      </c>
      <c r="AA25" s="8">
        <v>3384</v>
      </c>
      <c r="AB25" s="8">
        <v>4411</v>
      </c>
      <c r="AC25" s="8">
        <v>4716</v>
      </c>
      <c r="AD25" s="9">
        <v>9127</v>
      </c>
      <c r="AE25" s="13">
        <v>-0.1097346859149434</v>
      </c>
      <c r="AF25" s="10">
        <v>2.6971040189125297</v>
      </c>
      <c r="AG25" s="8">
        <v>1472</v>
      </c>
      <c r="AH25" s="8">
        <v>6102</v>
      </c>
      <c r="AI25" s="8">
        <v>1553</v>
      </c>
      <c r="AJ25" s="12">
        <v>0.16127971951353129</v>
      </c>
      <c r="AK25" s="12">
        <v>0.66856579379861947</v>
      </c>
      <c r="AL25" s="12">
        <v>0.17015448668784924</v>
      </c>
      <c r="AM25" s="8">
        <v>3557</v>
      </c>
      <c r="AN25" s="8">
        <v>4376</v>
      </c>
      <c r="AO25" s="8">
        <v>4431</v>
      </c>
      <c r="AP25" s="9">
        <v>8807</v>
      </c>
      <c r="AQ25" s="13">
        <v>-3.5060808589898129E-2</v>
      </c>
      <c r="AR25" s="10">
        <v>2.4759628900759068</v>
      </c>
      <c r="AS25" s="8">
        <v>1260</v>
      </c>
      <c r="AT25" s="8">
        <v>5586</v>
      </c>
      <c r="AU25" s="8">
        <v>1961</v>
      </c>
      <c r="AV25" s="12">
        <v>0.14306801407970932</v>
      </c>
      <c r="AW25" s="12">
        <v>0.63426819575337801</v>
      </c>
      <c r="AX25" s="12">
        <v>0.22266379016691268</v>
      </c>
      <c r="AY25" s="8">
        <v>3423</v>
      </c>
      <c r="AZ25" s="8">
        <v>4020</v>
      </c>
      <c r="BA25" s="8">
        <v>4012</v>
      </c>
      <c r="BB25" s="9">
        <v>8032</v>
      </c>
      <c r="BC25" s="13">
        <v>-8.7998183263313323E-2</v>
      </c>
      <c r="BD25" s="10">
        <v>2.3464796961729477</v>
      </c>
      <c r="BE25" s="8">
        <v>964</v>
      </c>
      <c r="BF25" s="8">
        <v>4822</v>
      </c>
      <c r="BG25" s="8">
        <v>2242</v>
      </c>
      <c r="BH25" s="12">
        <v>0.1200199203187251</v>
      </c>
      <c r="BI25" s="12">
        <v>0.60034860557768921</v>
      </c>
      <c r="BJ25" s="12">
        <v>0.27913346613545814</v>
      </c>
      <c r="BK25" s="8">
        <v>3026</v>
      </c>
      <c r="BL25" s="8">
        <v>3395</v>
      </c>
      <c r="BM25" s="8">
        <v>3608</v>
      </c>
      <c r="BN25" s="9">
        <v>7003</v>
      </c>
      <c r="BO25" s="13">
        <v>-0.12811254980079678</v>
      </c>
      <c r="BP25" s="10">
        <v>2.3142762723066754</v>
      </c>
      <c r="BQ25" s="8">
        <v>704</v>
      </c>
      <c r="BR25" s="8">
        <v>3944</v>
      </c>
      <c r="BS25" s="8">
        <v>2355</v>
      </c>
      <c r="BT25" s="12">
        <v>0.10052834499500214</v>
      </c>
      <c r="BU25" s="12">
        <v>0.56318720548336432</v>
      </c>
      <c r="BV25" s="12">
        <v>0.33628444952163361</v>
      </c>
      <c r="BW25" s="24">
        <v>2847</v>
      </c>
      <c r="BX25" s="24">
        <v>3040</v>
      </c>
      <c r="BY25" s="24">
        <v>3346</v>
      </c>
      <c r="BZ25" s="9">
        <v>6386</v>
      </c>
      <c r="CA25" s="55">
        <v>-9.6617601002192188E-2</v>
      </c>
      <c r="CB25" s="54">
        <v>2.2430628731998596</v>
      </c>
      <c r="CC25" s="51">
        <v>582</v>
      </c>
      <c r="CD25" s="51">
        <v>3572</v>
      </c>
      <c r="CE25" s="51">
        <v>2232</v>
      </c>
      <c r="CF25" s="56">
        <v>9.113686188499999E-2</v>
      </c>
      <c r="CG25" s="56">
        <v>0.55934857500799995</v>
      </c>
      <c r="CH25" s="56">
        <v>0.34951456310700002</v>
      </c>
      <c r="CI25" s="24">
        <v>2685</v>
      </c>
      <c r="CJ25" s="24">
        <v>2869</v>
      </c>
      <c r="CK25" s="24">
        <v>3057</v>
      </c>
      <c r="CL25" s="9">
        <v>5926</v>
      </c>
      <c r="CM25" s="55">
        <v>-7.7624029699628672E-2</v>
      </c>
      <c r="CN25" s="54">
        <v>2.2070763500931099</v>
      </c>
      <c r="CO25" s="51">
        <v>582</v>
      </c>
      <c r="CP25" s="51">
        <v>3572</v>
      </c>
      <c r="CQ25" s="51">
        <v>2232</v>
      </c>
      <c r="CR25" s="56">
        <v>9.8211272359095506E-2</v>
      </c>
      <c r="CS25" s="56">
        <v>0.60276746540668247</v>
      </c>
      <c r="CT25" s="56">
        <v>0.37664529193385082</v>
      </c>
    </row>
    <row r="26" spans="1:98">
      <c r="A26">
        <v>23</v>
      </c>
      <c r="B26" s="4" t="s">
        <v>17</v>
      </c>
      <c r="C26" s="8">
        <v>4398</v>
      </c>
      <c r="D26" s="8">
        <v>6617</v>
      </c>
      <c r="E26" s="8">
        <v>7313</v>
      </c>
      <c r="F26" s="9">
        <v>13930</v>
      </c>
      <c r="G26" s="9"/>
      <c r="H26" s="10">
        <v>3.167348794906776</v>
      </c>
      <c r="I26" s="11">
        <v>3342</v>
      </c>
      <c r="J26" s="11">
        <v>9044</v>
      </c>
      <c r="K26" s="11">
        <v>1544</v>
      </c>
      <c r="L26" s="12">
        <v>0.23991385498923187</v>
      </c>
      <c r="M26" s="12">
        <v>0.64924623115577884</v>
      </c>
      <c r="N26" s="12">
        <v>0.11083991385498923</v>
      </c>
      <c r="O26" s="8">
        <v>4373</v>
      </c>
      <c r="P26" s="8">
        <v>6291</v>
      </c>
      <c r="Q26" s="8">
        <v>7022</v>
      </c>
      <c r="R26" s="9">
        <v>13313</v>
      </c>
      <c r="S26" s="13">
        <v>-4.4292893036611658E-2</v>
      </c>
      <c r="T26" s="10">
        <v>3.0443631374342557</v>
      </c>
      <c r="U26" s="14">
        <v>2955</v>
      </c>
      <c r="V26" s="14">
        <v>8682</v>
      </c>
      <c r="W26" s="14">
        <v>1676</v>
      </c>
      <c r="X26" s="12">
        <v>0.22196349432885149</v>
      </c>
      <c r="Y26" s="12">
        <v>0.65214452039360027</v>
      </c>
      <c r="Z26" s="12">
        <v>0.12589198527754827</v>
      </c>
      <c r="AA26" s="8">
        <v>4332</v>
      </c>
      <c r="AB26" s="8">
        <v>5816</v>
      </c>
      <c r="AC26" s="8">
        <v>6418</v>
      </c>
      <c r="AD26" s="9">
        <v>12234</v>
      </c>
      <c r="AE26" s="13">
        <v>-8.1048599113648367E-2</v>
      </c>
      <c r="AF26" s="10">
        <v>2.8240997229916895</v>
      </c>
      <c r="AG26" s="8">
        <v>2390</v>
      </c>
      <c r="AH26" s="8">
        <v>8012</v>
      </c>
      <c r="AI26" s="8">
        <v>1830</v>
      </c>
      <c r="AJ26" s="12">
        <v>0.1953572012424391</v>
      </c>
      <c r="AK26" s="12">
        <v>0.65489619094327289</v>
      </c>
      <c r="AL26" s="12">
        <v>0.14958312898479648</v>
      </c>
      <c r="AM26" s="8">
        <v>4365</v>
      </c>
      <c r="AN26" s="8">
        <v>5362</v>
      </c>
      <c r="AO26" s="8">
        <v>5939</v>
      </c>
      <c r="AP26" s="9">
        <v>11301</v>
      </c>
      <c r="AQ26" s="13">
        <v>-7.6262873957822497E-2</v>
      </c>
      <c r="AR26" s="10">
        <v>2.589003436426117</v>
      </c>
      <c r="AS26" s="8">
        <v>1885</v>
      </c>
      <c r="AT26" s="8">
        <v>7380</v>
      </c>
      <c r="AU26" s="8">
        <v>2036</v>
      </c>
      <c r="AV26" s="12">
        <v>0.16679939828333776</v>
      </c>
      <c r="AW26" s="12">
        <v>0.65303955402176794</v>
      </c>
      <c r="AX26" s="12">
        <v>0.18016104769489424</v>
      </c>
      <c r="AY26" s="8">
        <v>4523</v>
      </c>
      <c r="AZ26" s="8">
        <v>5197</v>
      </c>
      <c r="BA26" s="8">
        <v>5762</v>
      </c>
      <c r="BB26" s="9">
        <v>10959</v>
      </c>
      <c r="BC26" s="13">
        <v>-3.0262808601008717E-2</v>
      </c>
      <c r="BD26" s="10">
        <v>2.4229493698872431</v>
      </c>
      <c r="BE26" s="8">
        <v>1540</v>
      </c>
      <c r="BF26" s="8">
        <v>7028</v>
      </c>
      <c r="BG26" s="8">
        <v>2391</v>
      </c>
      <c r="BH26" s="12">
        <v>0.14052377041700886</v>
      </c>
      <c r="BI26" s="12">
        <v>0.64129938863034952</v>
      </c>
      <c r="BJ26" s="12">
        <v>0.21817684095264167</v>
      </c>
      <c r="BK26" s="8">
        <v>4291</v>
      </c>
      <c r="BL26" s="8">
        <v>4782</v>
      </c>
      <c r="BM26" s="8">
        <v>5349</v>
      </c>
      <c r="BN26" s="9">
        <v>10131</v>
      </c>
      <c r="BO26" s="13">
        <v>-7.5554338899534668E-2</v>
      </c>
      <c r="BP26" s="10">
        <v>2.3609881146585878</v>
      </c>
      <c r="BQ26" s="8">
        <v>1285</v>
      </c>
      <c r="BR26" s="8">
        <v>6167</v>
      </c>
      <c r="BS26" s="8">
        <v>2679</v>
      </c>
      <c r="BT26" s="12">
        <v>0.12683841674069687</v>
      </c>
      <c r="BU26" s="12">
        <v>0.60872569341624716</v>
      </c>
      <c r="BV26" s="12">
        <v>0.26443588984305599</v>
      </c>
      <c r="BW26" s="24">
        <v>3968</v>
      </c>
      <c r="BX26" s="24">
        <v>4234</v>
      </c>
      <c r="BY26" s="24">
        <v>4770</v>
      </c>
      <c r="BZ26" s="9">
        <v>9004</v>
      </c>
      <c r="CA26" s="55">
        <v>-0.12516659262549967</v>
      </c>
      <c r="CB26" s="54">
        <v>2.2691532258064515</v>
      </c>
      <c r="CC26" s="51">
        <v>1041</v>
      </c>
      <c r="CD26" s="51">
        <v>5221</v>
      </c>
      <c r="CE26" s="51">
        <v>2742</v>
      </c>
      <c r="CF26" s="56">
        <v>0.11561528209700001</v>
      </c>
      <c r="CG26" s="56">
        <v>0.57985339848999995</v>
      </c>
      <c r="CH26" s="56">
        <v>0.30453131941399997</v>
      </c>
      <c r="CI26" s="24">
        <v>3752</v>
      </c>
      <c r="CJ26" s="24">
        <v>3910</v>
      </c>
      <c r="CK26" s="24">
        <v>4338</v>
      </c>
      <c r="CL26" s="9">
        <v>8248</v>
      </c>
      <c r="CM26" s="55">
        <v>-9.1658583899127066E-2</v>
      </c>
      <c r="CN26" s="54">
        <v>2.1982942430703623</v>
      </c>
      <c r="CO26" s="51">
        <v>1041</v>
      </c>
      <c r="CP26" s="51">
        <v>5221</v>
      </c>
      <c r="CQ26" s="51">
        <v>2742</v>
      </c>
      <c r="CR26" s="56">
        <v>0.12621241513094084</v>
      </c>
      <c r="CS26" s="56">
        <v>0.6330019398642095</v>
      </c>
      <c r="CT26" s="56">
        <v>0.33244422890397674</v>
      </c>
    </row>
    <row r="27" spans="1:98">
      <c r="A27">
        <v>24</v>
      </c>
      <c r="B27" s="4" t="s">
        <v>18</v>
      </c>
      <c r="C27" s="8">
        <v>2699</v>
      </c>
      <c r="D27" s="8">
        <v>4239</v>
      </c>
      <c r="E27" s="8">
        <v>4564</v>
      </c>
      <c r="F27" s="9">
        <v>8803</v>
      </c>
      <c r="G27" s="9"/>
      <c r="H27" s="10">
        <v>3.2615783623564285</v>
      </c>
      <c r="I27" s="11">
        <v>2260</v>
      </c>
      <c r="J27" s="11">
        <v>5609</v>
      </c>
      <c r="K27" s="11">
        <v>934</v>
      </c>
      <c r="L27" s="12">
        <v>0.25673066000227196</v>
      </c>
      <c r="M27" s="12">
        <v>0.63716914688174486</v>
      </c>
      <c r="N27" s="12">
        <v>0.10610019311598319</v>
      </c>
      <c r="O27" s="8">
        <v>2691</v>
      </c>
      <c r="P27" s="8">
        <v>4146</v>
      </c>
      <c r="Q27" s="8">
        <v>4376</v>
      </c>
      <c r="R27" s="9">
        <v>8522</v>
      </c>
      <c r="S27" s="13">
        <v>-3.1920936044530279E-2</v>
      </c>
      <c r="T27" s="10">
        <v>3.1668524712002974</v>
      </c>
      <c r="U27" s="14">
        <v>1844</v>
      </c>
      <c r="V27" s="14">
        <v>5576</v>
      </c>
      <c r="W27" s="14">
        <v>1102</v>
      </c>
      <c r="X27" s="12">
        <v>0.21638113118986155</v>
      </c>
      <c r="Y27" s="12">
        <v>0.6543065008214034</v>
      </c>
      <c r="Z27" s="12">
        <v>0.12931236798873505</v>
      </c>
      <c r="AA27" s="8">
        <v>2542</v>
      </c>
      <c r="AB27" s="8">
        <v>3698</v>
      </c>
      <c r="AC27" s="8">
        <v>4049</v>
      </c>
      <c r="AD27" s="9">
        <v>7747</v>
      </c>
      <c r="AE27" s="13">
        <v>-9.0941093639990589E-2</v>
      </c>
      <c r="AF27" s="10">
        <v>3.0476003147128243</v>
      </c>
      <c r="AG27" s="8">
        <v>1398</v>
      </c>
      <c r="AH27" s="8">
        <v>5029</v>
      </c>
      <c r="AI27" s="8">
        <v>1320</v>
      </c>
      <c r="AJ27" s="12">
        <v>0.18045695107783657</v>
      </c>
      <c r="AK27" s="12">
        <v>0.64915451142377689</v>
      </c>
      <c r="AL27" s="12">
        <v>0.17038853749838648</v>
      </c>
      <c r="AM27" s="8">
        <v>2554</v>
      </c>
      <c r="AN27" s="8">
        <v>3459</v>
      </c>
      <c r="AO27" s="8">
        <v>3833</v>
      </c>
      <c r="AP27" s="9">
        <v>7292</v>
      </c>
      <c r="AQ27" s="13">
        <v>-5.873241254679229E-2</v>
      </c>
      <c r="AR27" s="10">
        <v>2.8551292090837901</v>
      </c>
      <c r="AS27" s="8">
        <v>1183</v>
      </c>
      <c r="AT27" s="8">
        <v>4616</v>
      </c>
      <c r="AU27" s="8">
        <v>1493</v>
      </c>
      <c r="AV27" s="12">
        <v>0.16223258365331872</v>
      </c>
      <c r="AW27" s="12">
        <v>0.63302249040043879</v>
      </c>
      <c r="AX27" s="12">
        <v>0.20474492594624247</v>
      </c>
      <c r="AY27" s="8">
        <v>2706</v>
      </c>
      <c r="AZ27" s="8">
        <v>3391</v>
      </c>
      <c r="BA27" s="8">
        <v>3761</v>
      </c>
      <c r="BB27" s="9">
        <v>7152</v>
      </c>
      <c r="BC27" s="13">
        <v>-1.9199122325836537E-2</v>
      </c>
      <c r="BD27" s="10">
        <v>2.6430155210643016</v>
      </c>
      <c r="BE27" s="8">
        <v>1030</v>
      </c>
      <c r="BF27" s="8">
        <v>4395</v>
      </c>
      <c r="BG27" s="8">
        <v>1726</v>
      </c>
      <c r="BH27" s="12">
        <v>0.14401565995525728</v>
      </c>
      <c r="BI27" s="12">
        <v>0.61451342281879195</v>
      </c>
      <c r="BJ27" s="12">
        <v>0.24133109619686802</v>
      </c>
      <c r="BK27" s="8">
        <v>2446</v>
      </c>
      <c r="BL27" s="8">
        <v>2950</v>
      </c>
      <c r="BM27" s="8">
        <v>3467</v>
      </c>
      <c r="BN27" s="9">
        <v>6417</v>
      </c>
      <c r="BO27" s="13">
        <v>-0.10276845637583898</v>
      </c>
      <c r="BP27" s="10">
        <v>2.62346688470973</v>
      </c>
      <c r="BQ27" s="8">
        <v>865</v>
      </c>
      <c r="BR27" s="8">
        <v>3664</v>
      </c>
      <c r="BS27" s="8">
        <v>1888</v>
      </c>
      <c r="BT27" s="12">
        <v>0.13479819230169862</v>
      </c>
      <c r="BU27" s="12">
        <v>0.57098332554153031</v>
      </c>
      <c r="BV27" s="12">
        <v>0.2942184821567711</v>
      </c>
      <c r="BW27" s="24">
        <v>2307</v>
      </c>
      <c r="BX27" s="24">
        <v>2421</v>
      </c>
      <c r="BY27" s="24">
        <v>3007</v>
      </c>
      <c r="BZ27" s="9">
        <v>5428</v>
      </c>
      <c r="CA27" s="55">
        <v>-0.18220338983050843</v>
      </c>
      <c r="CB27" s="54">
        <v>2.3528391850888601</v>
      </c>
      <c r="CC27" s="51">
        <v>625</v>
      </c>
      <c r="CD27" s="51">
        <v>2962</v>
      </c>
      <c r="CE27" s="51">
        <v>1841</v>
      </c>
      <c r="CF27" s="56">
        <v>0.115143699337</v>
      </c>
      <c r="CG27" s="56">
        <v>0.54568901989700003</v>
      </c>
      <c r="CH27" s="56">
        <v>0.339167280766</v>
      </c>
      <c r="CI27" s="24">
        <v>2173</v>
      </c>
      <c r="CJ27" s="24">
        <v>2193</v>
      </c>
      <c r="CK27" s="24">
        <v>2683</v>
      </c>
      <c r="CL27" s="9">
        <v>4876</v>
      </c>
      <c r="CM27" s="55">
        <v>-0.1132075471698113</v>
      </c>
      <c r="CN27" s="54">
        <v>2.2439024390243905</v>
      </c>
      <c r="CO27" s="51">
        <v>625</v>
      </c>
      <c r="CP27" s="51">
        <v>2962</v>
      </c>
      <c r="CQ27" s="51">
        <v>1841</v>
      </c>
      <c r="CR27" s="56">
        <v>0.12817883511074651</v>
      </c>
      <c r="CS27" s="56">
        <v>0.60746513535684987</v>
      </c>
      <c r="CT27" s="56">
        <v>0.37756357670221491</v>
      </c>
    </row>
    <row r="28" spans="1:98">
      <c r="A28">
        <v>25</v>
      </c>
      <c r="B28" s="4" t="s">
        <v>19</v>
      </c>
      <c r="C28" s="8">
        <v>2105</v>
      </c>
      <c r="D28" s="8">
        <v>3338</v>
      </c>
      <c r="E28" s="8">
        <v>3524</v>
      </c>
      <c r="F28" s="9">
        <v>6862</v>
      </c>
      <c r="G28" s="9"/>
      <c r="H28" s="10">
        <v>3.2598574821852733</v>
      </c>
      <c r="I28" s="11">
        <v>1630</v>
      </c>
      <c r="J28" s="11">
        <v>4492</v>
      </c>
      <c r="K28" s="11">
        <v>740</v>
      </c>
      <c r="L28" s="12">
        <v>0.23754007577965608</v>
      </c>
      <c r="M28" s="12">
        <v>0.65461964441853682</v>
      </c>
      <c r="N28" s="12">
        <v>0.10784027980180705</v>
      </c>
      <c r="O28" s="8">
        <v>2090</v>
      </c>
      <c r="P28" s="8">
        <v>3124</v>
      </c>
      <c r="Q28" s="8">
        <v>3206</v>
      </c>
      <c r="R28" s="9">
        <v>6330</v>
      </c>
      <c r="S28" s="13">
        <v>-7.752841737102889E-2</v>
      </c>
      <c r="T28" s="10">
        <v>3.0287081339712918</v>
      </c>
      <c r="U28" s="14">
        <v>1273</v>
      </c>
      <c r="V28" s="14">
        <v>4194</v>
      </c>
      <c r="W28" s="14">
        <v>863</v>
      </c>
      <c r="X28" s="12">
        <v>0.20110584518167457</v>
      </c>
      <c r="Y28" s="12">
        <v>0.6625592417061611</v>
      </c>
      <c r="Z28" s="12">
        <v>0.13633491311216431</v>
      </c>
      <c r="AA28" s="8">
        <v>1982</v>
      </c>
      <c r="AB28" s="8">
        <v>2807</v>
      </c>
      <c r="AC28" s="8">
        <v>2948</v>
      </c>
      <c r="AD28" s="9">
        <v>5755</v>
      </c>
      <c r="AE28" s="13">
        <v>-9.08372827804107E-2</v>
      </c>
      <c r="AF28" s="10">
        <v>2.903632694248234</v>
      </c>
      <c r="AG28" s="8">
        <v>978</v>
      </c>
      <c r="AH28" s="8">
        <v>3731</v>
      </c>
      <c r="AI28" s="8">
        <v>1046</v>
      </c>
      <c r="AJ28" s="12">
        <v>0.16993918331885316</v>
      </c>
      <c r="AK28" s="12">
        <v>0.64830582102519552</v>
      </c>
      <c r="AL28" s="12">
        <v>0.18175499565595135</v>
      </c>
      <c r="AM28" s="8">
        <v>1999</v>
      </c>
      <c r="AN28" s="8">
        <v>2584</v>
      </c>
      <c r="AO28" s="8">
        <v>2801</v>
      </c>
      <c r="AP28" s="9">
        <v>5385</v>
      </c>
      <c r="AQ28" s="13">
        <v>-6.4291920069504793E-2</v>
      </c>
      <c r="AR28" s="10">
        <v>2.6938469234617308</v>
      </c>
      <c r="AS28" s="8">
        <v>768</v>
      </c>
      <c r="AT28" s="8">
        <v>3350</v>
      </c>
      <c r="AU28" s="8">
        <v>1267</v>
      </c>
      <c r="AV28" s="12">
        <v>0.14261838440111421</v>
      </c>
      <c r="AW28" s="12">
        <v>0.62209842154131845</v>
      </c>
      <c r="AX28" s="12">
        <v>0.23528319405756731</v>
      </c>
      <c r="AY28" s="8">
        <v>2018</v>
      </c>
      <c r="AZ28" s="8">
        <v>2466</v>
      </c>
      <c r="BA28" s="8">
        <v>2639</v>
      </c>
      <c r="BB28" s="9">
        <v>5105</v>
      </c>
      <c r="BC28" s="13">
        <v>-5.1996285979572843E-2</v>
      </c>
      <c r="BD28" s="10">
        <v>2.5297324083250743</v>
      </c>
      <c r="BE28" s="8">
        <v>636</v>
      </c>
      <c r="BF28" s="8">
        <v>3042</v>
      </c>
      <c r="BG28" s="8">
        <v>1427</v>
      </c>
      <c r="BH28" s="12">
        <v>0.12458374142997061</v>
      </c>
      <c r="BI28" s="12">
        <v>0.59588638589618026</v>
      </c>
      <c r="BJ28" s="12">
        <v>0.27952987267384916</v>
      </c>
      <c r="BK28" s="8">
        <v>1914</v>
      </c>
      <c r="BL28" s="8">
        <v>2284</v>
      </c>
      <c r="BM28" s="8">
        <v>2491</v>
      </c>
      <c r="BN28" s="9">
        <v>4775</v>
      </c>
      <c r="BO28" s="13">
        <v>-6.4642507345739508E-2</v>
      </c>
      <c r="BP28" s="10">
        <v>2.494775339602926</v>
      </c>
      <c r="BQ28" s="8">
        <v>541</v>
      </c>
      <c r="BR28" s="8">
        <v>2717</v>
      </c>
      <c r="BS28" s="8">
        <v>1517</v>
      </c>
      <c r="BT28" s="12">
        <v>0.11329842931937173</v>
      </c>
      <c r="BU28" s="12">
        <v>0.56900523560209426</v>
      </c>
      <c r="BV28" s="12">
        <v>0.31769633507853401</v>
      </c>
      <c r="BW28" s="24">
        <v>1868</v>
      </c>
      <c r="BX28" s="24">
        <v>2102</v>
      </c>
      <c r="BY28" s="24">
        <v>2307</v>
      </c>
      <c r="BZ28" s="9">
        <v>4409</v>
      </c>
      <c r="CA28" s="55">
        <v>-8.3012020866409575E-2</v>
      </c>
      <c r="CB28" s="54">
        <v>2.3602783725910066</v>
      </c>
      <c r="CC28" s="51">
        <v>484</v>
      </c>
      <c r="CD28" s="51">
        <v>2393</v>
      </c>
      <c r="CE28" s="51">
        <v>1532</v>
      </c>
      <c r="CF28" s="56">
        <v>0.10977545928799999</v>
      </c>
      <c r="CG28" s="56">
        <v>0.54275345883399995</v>
      </c>
      <c r="CH28" s="56">
        <v>0.34747108187800002</v>
      </c>
      <c r="CI28" s="24">
        <v>1765</v>
      </c>
      <c r="CJ28" s="24">
        <v>1918</v>
      </c>
      <c r="CK28" s="24">
        <v>2131</v>
      </c>
      <c r="CL28" s="9">
        <v>4049</v>
      </c>
      <c r="CM28" s="55">
        <v>-8.8910842183255165E-2</v>
      </c>
      <c r="CN28" s="54">
        <v>2.2940509915014164</v>
      </c>
      <c r="CO28" s="51">
        <v>484</v>
      </c>
      <c r="CP28" s="51">
        <v>2393</v>
      </c>
      <c r="CQ28" s="51">
        <v>1532</v>
      </c>
      <c r="CR28" s="56">
        <v>0.11953568782415411</v>
      </c>
      <c r="CS28" s="56">
        <v>0.5910101259570264</v>
      </c>
      <c r="CT28" s="56">
        <v>0.37836502840207459</v>
      </c>
    </row>
    <row r="29" spans="1:98">
      <c r="A29">
        <v>26</v>
      </c>
      <c r="B29" s="4" t="s">
        <v>20</v>
      </c>
      <c r="C29" s="8">
        <v>1897</v>
      </c>
      <c r="D29" s="8">
        <v>3361</v>
      </c>
      <c r="E29" s="8">
        <v>3670</v>
      </c>
      <c r="F29" s="9">
        <v>7031</v>
      </c>
      <c r="G29" s="9"/>
      <c r="H29" s="10">
        <v>3.7063784923563521</v>
      </c>
      <c r="I29" s="11">
        <v>1781</v>
      </c>
      <c r="J29" s="11">
        <v>4359</v>
      </c>
      <c r="K29" s="11">
        <v>891</v>
      </c>
      <c r="L29" s="12">
        <v>0.25330678424121744</v>
      </c>
      <c r="M29" s="12">
        <v>0.61996870999857778</v>
      </c>
      <c r="N29" s="12">
        <v>0.1267245057602048</v>
      </c>
      <c r="O29" s="8">
        <v>1945</v>
      </c>
      <c r="P29" s="8">
        <v>3207</v>
      </c>
      <c r="Q29" s="8">
        <v>3512</v>
      </c>
      <c r="R29" s="9">
        <v>6719</v>
      </c>
      <c r="S29" s="13">
        <v>-4.4374911107950554E-2</v>
      </c>
      <c r="T29" s="10">
        <v>3.4544987146529564</v>
      </c>
      <c r="U29" s="14">
        <v>1424</v>
      </c>
      <c r="V29" s="14">
        <v>4321</v>
      </c>
      <c r="W29" s="14">
        <v>974</v>
      </c>
      <c r="X29" s="12">
        <v>0.2119363000446495</v>
      </c>
      <c r="Y29" s="12">
        <v>0.64310165203155234</v>
      </c>
      <c r="Z29" s="12">
        <v>0.14496204792379819</v>
      </c>
      <c r="AA29" s="8">
        <v>1879</v>
      </c>
      <c r="AB29" s="8">
        <v>2847</v>
      </c>
      <c r="AC29" s="8">
        <v>3164</v>
      </c>
      <c r="AD29" s="9">
        <v>6011</v>
      </c>
      <c r="AE29" s="13">
        <v>-0.10537282333680609</v>
      </c>
      <c r="AF29" s="10">
        <v>3.199042043640234</v>
      </c>
      <c r="AG29" s="8">
        <v>1070</v>
      </c>
      <c r="AH29" s="8">
        <v>3926</v>
      </c>
      <c r="AI29" s="8">
        <v>1015</v>
      </c>
      <c r="AJ29" s="12">
        <v>0.1780069871901514</v>
      </c>
      <c r="AK29" s="12">
        <v>0.65313591748461153</v>
      </c>
      <c r="AL29" s="12">
        <v>0.16885709532523707</v>
      </c>
      <c r="AM29" s="8">
        <v>1838</v>
      </c>
      <c r="AN29" s="8">
        <v>2536</v>
      </c>
      <c r="AO29" s="8">
        <v>2886</v>
      </c>
      <c r="AP29" s="9">
        <v>5422</v>
      </c>
      <c r="AQ29" s="13">
        <v>-9.7987023789718797E-2</v>
      </c>
      <c r="AR29" s="10">
        <v>2.9499455930359084</v>
      </c>
      <c r="AS29" s="8">
        <v>854</v>
      </c>
      <c r="AT29" s="8">
        <v>3422</v>
      </c>
      <c r="AU29" s="8">
        <v>1146</v>
      </c>
      <c r="AV29" s="12">
        <v>0.15750645518258946</v>
      </c>
      <c r="AW29" s="12">
        <v>0.63113242345997789</v>
      </c>
      <c r="AX29" s="12">
        <v>0.21136112135743268</v>
      </c>
      <c r="AY29" s="8">
        <v>1873</v>
      </c>
      <c r="AZ29" s="8">
        <v>2396</v>
      </c>
      <c r="BA29" s="8">
        <v>2747</v>
      </c>
      <c r="BB29" s="9">
        <v>5143</v>
      </c>
      <c r="BC29" s="13">
        <v>-5.1457026927333116E-2</v>
      </c>
      <c r="BD29" s="10">
        <v>2.7458622530699413</v>
      </c>
      <c r="BE29" s="8">
        <v>689</v>
      </c>
      <c r="BF29" s="8">
        <v>3185</v>
      </c>
      <c r="BG29" s="8">
        <v>1269</v>
      </c>
      <c r="BH29" s="12">
        <v>0.13396850087497569</v>
      </c>
      <c r="BI29" s="12">
        <v>0.6192883531013027</v>
      </c>
      <c r="BJ29" s="12">
        <v>0.24674314602372158</v>
      </c>
      <c r="BK29" s="8">
        <v>1903</v>
      </c>
      <c r="BL29" s="8">
        <v>2243</v>
      </c>
      <c r="BM29" s="8">
        <v>2573</v>
      </c>
      <c r="BN29" s="9">
        <v>4816</v>
      </c>
      <c r="BO29" s="13">
        <v>-6.3581567178689458E-2</v>
      </c>
      <c r="BP29" s="10">
        <v>2.5307409353652126</v>
      </c>
      <c r="BQ29" s="8">
        <v>593</v>
      </c>
      <c r="BR29" s="8">
        <v>2776</v>
      </c>
      <c r="BS29" s="8">
        <v>1447</v>
      </c>
      <c r="BT29" s="12">
        <v>0.12313122923588039</v>
      </c>
      <c r="BU29" s="12">
        <v>0.57641196013289031</v>
      </c>
      <c r="BV29" s="12">
        <v>0.30045681063122925</v>
      </c>
      <c r="BW29" s="24">
        <v>1863</v>
      </c>
      <c r="BX29" s="24">
        <v>2029</v>
      </c>
      <c r="BY29" s="24">
        <v>2379</v>
      </c>
      <c r="BZ29" s="9">
        <v>4408</v>
      </c>
      <c r="CA29" s="55">
        <v>-9.2558983666061648E-2</v>
      </c>
      <c r="CB29" s="54">
        <v>2.3660762211486848</v>
      </c>
      <c r="CC29" s="51">
        <v>495</v>
      </c>
      <c r="CD29" s="51">
        <v>2397</v>
      </c>
      <c r="CE29" s="51">
        <v>1516</v>
      </c>
      <c r="CF29" s="56">
        <v>0.112295825771</v>
      </c>
      <c r="CG29" s="56">
        <v>0.54378402903800005</v>
      </c>
      <c r="CH29" s="56">
        <v>0.343920145191</v>
      </c>
      <c r="CI29" s="24">
        <v>1729</v>
      </c>
      <c r="CJ29" s="24">
        <v>1791</v>
      </c>
      <c r="CK29" s="24">
        <v>2115</v>
      </c>
      <c r="CL29" s="9">
        <v>3906</v>
      </c>
      <c r="CM29" s="55">
        <v>-0.12852022529441887</v>
      </c>
      <c r="CN29" s="54">
        <v>2.2591093117408905</v>
      </c>
      <c r="CO29" s="51">
        <v>495</v>
      </c>
      <c r="CP29" s="51">
        <v>2397</v>
      </c>
      <c r="CQ29" s="51">
        <v>1516</v>
      </c>
      <c r="CR29" s="56">
        <v>0.12672811059907835</v>
      </c>
      <c r="CS29" s="56">
        <v>0.61367127496159757</v>
      </c>
      <c r="CT29" s="56">
        <v>0.38812083973374295</v>
      </c>
    </row>
    <row r="30" spans="1:98">
      <c r="A30">
        <v>27</v>
      </c>
      <c r="B30" s="30" t="s">
        <v>176</v>
      </c>
      <c r="C30" s="8">
        <v>1649</v>
      </c>
      <c r="D30" s="8">
        <v>2757</v>
      </c>
      <c r="E30" s="8">
        <v>2733</v>
      </c>
      <c r="F30" s="9">
        <v>5490</v>
      </c>
      <c r="G30" s="9"/>
      <c r="H30" s="10">
        <v>3.3292904790782294</v>
      </c>
      <c r="I30" s="11">
        <v>1369</v>
      </c>
      <c r="J30" s="11">
        <v>3570</v>
      </c>
      <c r="K30" s="11">
        <v>551</v>
      </c>
      <c r="L30" s="12">
        <v>0.24936247723132968</v>
      </c>
      <c r="M30" s="12">
        <v>0.65027322404371579</v>
      </c>
      <c r="N30" s="12">
        <v>0.10036429872495446</v>
      </c>
      <c r="O30" s="8">
        <v>1611</v>
      </c>
      <c r="P30" s="8">
        <v>2528</v>
      </c>
      <c r="Q30" s="8">
        <v>2541</v>
      </c>
      <c r="R30" s="9">
        <v>5069</v>
      </c>
      <c r="S30" s="13">
        <v>-7.6684881602914423E-2</v>
      </c>
      <c r="T30" s="10">
        <v>3.1464928615766605</v>
      </c>
      <c r="U30" s="14">
        <v>1115</v>
      </c>
      <c r="V30" s="14">
        <v>3325</v>
      </c>
      <c r="W30" s="14">
        <v>629</v>
      </c>
      <c r="X30" s="12">
        <v>0.21996449003748275</v>
      </c>
      <c r="Y30" s="12">
        <v>0.65594791872164138</v>
      </c>
      <c r="Z30" s="12">
        <v>0.12408759124087591</v>
      </c>
      <c r="AA30" s="8">
        <v>1567</v>
      </c>
      <c r="AB30" s="8">
        <v>2325</v>
      </c>
      <c r="AC30" s="8">
        <v>2279</v>
      </c>
      <c r="AD30" s="9">
        <v>4604</v>
      </c>
      <c r="AE30" s="13">
        <v>-9.1734069836259646E-2</v>
      </c>
      <c r="AF30" s="10">
        <v>2.9380982769623483</v>
      </c>
      <c r="AG30" s="8">
        <v>921</v>
      </c>
      <c r="AH30" s="8">
        <v>2965</v>
      </c>
      <c r="AI30" s="8">
        <v>718</v>
      </c>
      <c r="AJ30" s="12">
        <v>0.20004344048653344</v>
      </c>
      <c r="AK30" s="12">
        <v>0.64400521285838397</v>
      </c>
      <c r="AL30" s="12">
        <v>0.15595134665508253</v>
      </c>
      <c r="AM30" s="8">
        <v>1669</v>
      </c>
      <c r="AN30" s="8">
        <v>2281</v>
      </c>
      <c r="AO30" s="8">
        <v>2020</v>
      </c>
      <c r="AP30" s="9">
        <v>4301</v>
      </c>
      <c r="AQ30" s="13">
        <v>-6.5812337098175466E-2</v>
      </c>
      <c r="AR30" s="10">
        <v>2.5769922109047334</v>
      </c>
      <c r="AS30" s="8">
        <v>708</v>
      </c>
      <c r="AT30" s="8">
        <v>2811</v>
      </c>
      <c r="AU30" s="8">
        <v>782</v>
      </c>
      <c r="AV30" s="12">
        <v>0.16461288072541269</v>
      </c>
      <c r="AW30" s="12">
        <v>0.65356893745640554</v>
      </c>
      <c r="AX30" s="12">
        <v>0.18181818181818182</v>
      </c>
      <c r="AY30" s="8">
        <v>1589</v>
      </c>
      <c r="AZ30" s="8">
        <v>2041</v>
      </c>
      <c r="BA30" s="8">
        <v>1880</v>
      </c>
      <c r="BB30" s="9">
        <v>3921</v>
      </c>
      <c r="BC30" s="13">
        <v>-8.8351546152057647E-2</v>
      </c>
      <c r="BD30" s="10">
        <v>2.4675896790434235</v>
      </c>
      <c r="BE30" s="8">
        <v>532</v>
      </c>
      <c r="BF30" s="8">
        <v>2443</v>
      </c>
      <c r="BG30" s="8">
        <v>946</v>
      </c>
      <c r="BH30" s="12">
        <v>0.13567967355266514</v>
      </c>
      <c r="BI30" s="12">
        <v>0.62305534302473864</v>
      </c>
      <c r="BJ30" s="12">
        <v>0.24126498342259628</v>
      </c>
      <c r="BK30" s="8">
        <v>1551</v>
      </c>
      <c r="BL30" s="8">
        <v>1850</v>
      </c>
      <c r="BM30" s="8">
        <v>1793</v>
      </c>
      <c r="BN30" s="9">
        <v>3643</v>
      </c>
      <c r="BO30" s="13">
        <v>-7.0900280540678429E-2</v>
      </c>
      <c r="BP30" s="10">
        <v>2.3488072211476467</v>
      </c>
      <c r="BQ30" s="8">
        <v>469</v>
      </c>
      <c r="BR30" s="8">
        <v>2175</v>
      </c>
      <c r="BS30" s="8">
        <v>999</v>
      </c>
      <c r="BT30" s="12">
        <v>0.12874004940982706</v>
      </c>
      <c r="BU30" s="12">
        <v>0.59703541037606367</v>
      </c>
      <c r="BV30" s="12">
        <v>0.27422454021410925</v>
      </c>
      <c r="BW30" s="24">
        <v>1364</v>
      </c>
      <c r="BX30" s="24">
        <v>1524</v>
      </c>
      <c r="BY30" s="24">
        <v>1509</v>
      </c>
      <c r="BZ30" s="9">
        <v>3033</v>
      </c>
      <c r="CA30" s="55">
        <v>-0.20112100230794597</v>
      </c>
      <c r="CB30" s="54">
        <v>2.2236070381231672</v>
      </c>
      <c r="CC30" s="51">
        <v>317</v>
      </c>
      <c r="CD30" s="51">
        <v>1723</v>
      </c>
      <c r="CE30" s="51">
        <v>993</v>
      </c>
      <c r="CF30" s="56">
        <v>0.10451697988799999</v>
      </c>
      <c r="CG30" s="56">
        <v>0.56808440488</v>
      </c>
      <c r="CH30" s="56">
        <v>0.32739861523199998</v>
      </c>
      <c r="CI30" s="24">
        <v>1270</v>
      </c>
      <c r="CJ30" s="24">
        <v>1372</v>
      </c>
      <c r="CK30" s="24">
        <v>1318</v>
      </c>
      <c r="CL30" s="9">
        <v>2690</v>
      </c>
      <c r="CM30" s="55">
        <v>-0.12750929368029751</v>
      </c>
      <c r="CN30" s="54">
        <v>2.1181102362204722</v>
      </c>
      <c r="CO30" s="51">
        <v>317</v>
      </c>
      <c r="CP30" s="51">
        <v>1723</v>
      </c>
      <c r="CQ30" s="51">
        <v>993</v>
      </c>
      <c r="CR30" s="56">
        <v>0.11784386617100372</v>
      </c>
      <c r="CS30" s="56">
        <v>0.64052044609665426</v>
      </c>
      <c r="CT30" s="56">
        <v>0.36914498141263941</v>
      </c>
    </row>
    <row r="31" spans="1:98">
      <c r="A31">
        <v>28</v>
      </c>
      <c r="B31" s="30" t="s">
        <v>177</v>
      </c>
      <c r="C31" s="8">
        <v>2824</v>
      </c>
      <c r="D31" s="8">
        <v>4552</v>
      </c>
      <c r="E31" s="8">
        <v>4689</v>
      </c>
      <c r="F31" s="9">
        <v>9241</v>
      </c>
      <c r="G31" s="9"/>
      <c r="H31" s="10">
        <v>3.2723087818696883</v>
      </c>
      <c r="I31" s="11">
        <v>2110</v>
      </c>
      <c r="J31" s="11">
        <v>6103</v>
      </c>
      <c r="K31" s="11">
        <v>1028</v>
      </c>
      <c r="L31" s="12">
        <v>0.22833026728709013</v>
      </c>
      <c r="M31" s="12">
        <v>0.66042636078346495</v>
      </c>
      <c r="N31" s="12">
        <v>0.11124337192944486</v>
      </c>
      <c r="O31" s="8">
        <v>2615</v>
      </c>
      <c r="P31" s="8">
        <v>4086</v>
      </c>
      <c r="Q31" s="8">
        <v>4345</v>
      </c>
      <c r="R31" s="9">
        <v>8431</v>
      </c>
      <c r="S31" s="13">
        <v>-8.7652851423006162E-2</v>
      </c>
      <c r="T31" s="10">
        <v>3.224091778202677</v>
      </c>
      <c r="U31" s="14">
        <v>1877</v>
      </c>
      <c r="V31" s="14">
        <v>5480</v>
      </c>
      <c r="W31" s="14">
        <v>1074</v>
      </c>
      <c r="X31" s="12">
        <v>0.22263076740600166</v>
      </c>
      <c r="Y31" s="12">
        <v>0.64998220851619026</v>
      </c>
      <c r="Z31" s="12">
        <v>0.12738702407780808</v>
      </c>
      <c r="AA31" s="8">
        <v>2489</v>
      </c>
      <c r="AB31" s="8">
        <v>3719</v>
      </c>
      <c r="AC31" s="8">
        <v>3991</v>
      </c>
      <c r="AD31" s="9">
        <v>7710</v>
      </c>
      <c r="AE31" s="13">
        <v>-8.5517732178863715E-2</v>
      </c>
      <c r="AF31" s="10">
        <v>3.0976295701084773</v>
      </c>
      <c r="AG31" s="8">
        <v>1459</v>
      </c>
      <c r="AH31" s="8">
        <v>5002</v>
      </c>
      <c r="AI31" s="8">
        <v>1249</v>
      </c>
      <c r="AJ31" s="12">
        <v>0.18923476005188067</v>
      </c>
      <c r="AK31" s="12">
        <v>0.64876783398184179</v>
      </c>
      <c r="AL31" s="12">
        <v>0.16199740596627757</v>
      </c>
      <c r="AM31" s="8">
        <v>2505</v>
      </c>
      <c r="AN31" s="8">
        <v>3459</v>
      </c>
      <c r="AO31" s="8">
        <v>3755</v>
      </c>
      <c r="AP31" s="9">
        <v>7214</v>
      </c>
      <c r="AQ31" s="13">
        <v>-6.4332036316472108E-2</v>
      </c>
      <c r="AR31" s="10">
        <v>2.8798403193612776</v>
      </c>
      <c r="AS31" s="8">
        <v>1199</v>
      </c>
      <c r="AT31" s="8">
        <v>4532</v>
      </c>
      <c r="AU31" s="8">
        <v>1483</v>
      </c>
      <c r="AV31" s="12">
        <v>0.16620460216246188</v>
      </c>
      <c r="AW31" s="12">
        <v>0.62822289991682834</v>
      </c>
      <c r="AX31" s="12">
        <v>0.20557249792070972</v>
      </c>
      <c r="AY31" s="8">
        <v>2570</v>
      </c>
      <c r="AZ31" s="8">
        <v>3337</v>
      </c>
      <c r="BA31" s="8">
        <v>3569</v>
      </c>
      <c r="BB31" s="9">
        <v>6906</v>
      </c>
      <c r="BC31" s="13">
        <v>-4.2694760188522363E-2</v>
      </c>
      <c r="BD31" s="10">
        <v>2.6871595330739297</v>
      </c>
      <c r="BE31" s="8">
        <v>920</v>
      </c>
      <c r="BF31" s="8">
        <v>4225</v>
      </c>
      <c r="BG31" s="8">
        <v>1761</v>
      </c>
      <c r="BH31" s="12">
        <v>0.1332174920359108</v>
      </c>
      <c r="BI31" s="12">
        <v>0.61178685201274252</v>
      </c>
      <c r="BJ31" s="12">
        <v>0.25499565595134666</v>
      </c>
      <c r="BK31" s="8">
        <v>2470</v>
      </c>
      <c r="BL31" s="8">
        <v>3109</v>
      </c>
      <c r="BM31" s="8">
        <v>3357</v>
      </c>
      <c r="BN31" s="9">
        <v>6466</v>
      </c>
      <c r="BO31" s="13">
        <v>-6.3712713582392166E-2</v>
      </c>
      <c r="BP31" s="10">
        <v>2.6178137651821864</v>
      </c>
      <c r="BQ31" s="8">
        <v>781</v>
      </c>
      <c r="BR31" s="8">
        <v>3740</v>
      </c>
      <c r="BS31" s="8">
        <v>1945</v>
      </c>
      <c r="BT31" s="12">
        <v>0.12078564800494897</v>
      </c>
      <c r="BU31" s="12">
        <v>0.57841014537581192</v>
      </c>
      <c r="BV31" s="12">
        <v>0.30080420661923912</v>
      </c>
      <c r="BW31" s="24">
        <v>2388</v>
      </c>
      <c r="BX31" s="24">
        <v>2951</v>
      </c>
      <c r="BY31" s="24">
        <v>3235</v>
      </c>
      <c r="BZ31" s="9">
        <v>6186</v>
      </c>
      <c r="CA31" s="55">
        <v>-4.526349822179121E-2</v>
      </c>
      <c r="CB31" s="54">
        <v>2.5904522613065328</v>
      </c>
      <c r="CC31" s="51">
        <v>659</v>
      </c>
      <c r="CD31" s="51">
        <v>3480</v>
      </c>
      <c r="CE31" s="51">
        <v>2047</v>
      </c>
      <c r="CF31" s="56">
        <v>0.10653087617200001</v>
      </c>
      <c r="CG31" s="56">
        <v>0.56256062075699997</v>
      </c>
      <c r="CH31" s="56">
        <v>0.330908503071</v>
      </c>
      <c r="CI31" s="24">
        <v>2280</v>
      </c>
      <c r="CJ31" s="24">
        <v>2680</v>
      </c>
      <c r="CK31" s="24">
        <v>2948</v>
      </c>
      <c r="CL31" s="9">
        <v>5628</v>
      </c>
      <c r="CM31" s="55">
        <v>-9.914712153518114E-2</v>
      </c>
      <c r="CN31" s="54">
        <v>2.4684210526315788</v>
      </c>
      <c r="CO31" s="51">
        <v>659</v>
      </c>
      <c r="CP31" s="51">
        <v>3480</v>
      </c>
      <c r="CQ31" s="51">
        <v>2047</v>
      </c>
      <c r="CR31" s="56">
        <v>0.11709310589907605</v>
      </c>
      <c r="CS31" s="56">
        <v>0.61833688699360345</v>
      </c>
      <c r="CT31" s="56">
        <v>0.36371712864250177</v>
      </c>
    </row>
    <row r="32" spans="1:98" ht="13.5" customHeight="1">
      <c r="A32">
        <v>29</v>
      </c>
      <c r="B32" s="79" t="s">
        <v>214</v>
      </c>
      <c r="C32" s="8">
        <v>4942</v>
      </c>
      <c r="D32" s="8">
        <v>7724</v>
      </c>
      <c r="E32" s="8">
        <v>8327</v>
      </c>
      <c r="F32" s="9">
        <v>16051</v>
      </c>
      <c r="G32" s="9"/>
      <c r="H32" s="10">
        <v>3.2478753541076486</v>
      </c>
      <c r="I32" s="11">
        <v>3766</v>
      </c>
      <c r="J32" s="11">
        <v>10297</v>
      </c>
      <c r="K32" s="11">
        <v>1988</v>
      </c>
      <c r="L32" s="12">
        <v>0.23462712603576102</v>
      </c>
      <c r="M32" s="12">
        <v>0.64151766245093766</v>
      </c>
      <c r="N32" s="12">
        <v>0.12385521151330135</v>
      </c>
      <c r="O32" s="8">
        <v>4863</v>
      </c>
      <c r="P32" s="8">
        <v>7261</v>
      </c>
      <c r="Q32" s="8">
        <v>7883</v>
      </c>
      <c r="R32" s="9">
        <v>15144</v>
      </c>
      <c r="S32" s="13">
        <v>-5.6507382717587706E-2</v>
      </c>
      <c r="T32" s="10">
        <v>3.1141270820481184</v>
      </c>
      <c r="U32" s="14">
        <v>3085</v>
      </c>
      <c r="V32" s="14">
        <v>9726</v>
      </c>
      <c r="W32" s="14">
        <v>2333</v>
      </c>
      <c r="X32" s="12">
        <v>0.20371104067617538</v>
      </c>
      <c r="Y32" s="12">
        <v>0.6422345483359746</v>
      </c>
      <c r="Z32" s="12">
        <v>0.15405441098784997</v>
      </c>
      <c r="AA32" s="8">
        <v>4682</v>
      </c>
      <c r="AB32" s="8">
        <v>6404</v>
      </c>
      <c r="AC32" s="8">
        <v>6985</v>
      </c>
      <c r="AD32" s="9">
        <v>13389</v>
      </c>
      <c r="AE32" s="13">
        <v>-0.11588748019017438</v>
      </c>
      <c r="AF32" s="10">
        <v>2.8596753524134986</v>
      </c>
      <c r="AG32" s="8">
        <v>2270</v>
      </c>
      <c r="AH32" s="8">
        <v>8607</v>
      </c>
      <c r="AI32" s="8">
        <v>2512</v>
      </c>
      <c r="AJ32" s="12">
        <v>0.16954216147583837</v>
      </c>
      <c r="AK32" s="12">
        <v>0.64284113824781541</v>
      </c>
      <c r="AL32" s="12">
        <v>0.18761670027634625</v>
      </c>
      <c r="AM32" s="8">
        <v>4597</v>
      </c>
      <c r="AN32" s="8">
        <v>5952</v>
      </c>
      <c r="AO32" s="8">
        <v>6494</v>
      </c>
      <c r="AP32" s="9">
        <v>12446</v>
      </c>
      <c r="AQ32" s="13">
        <v>-7.0430950780491441E-2</v>
      </c>
      <c r="AR32" s="10">
        <v>2.707417881226887</v>
      </c>
      <c r="AS32" s="8">
        <v>1817</v>
      </c>
      <c r="AT32" s="8">
        <v>7656</v>
      </c>
      <c r="AU32" s="8">
        <v>2973</v>
      </c>
      <c r="AV32" s="12">
        <v>0.14599067973646151</v>
      </c>
      <c r="AW32" s="12">
        <v>0.61513739354009322</v>
      </c>
      <c r="AX32" s="12">
        <v>0.23887192672344529</v>
      </c>
      <c r="AY32" s="8">
        <v>4595</v>
      </c>
      <c r="AZ32" s="8">
        <v>5608</v>
      </c>
      <c r="BA32" s="8">
        <v>6234</v>
      </c>
      <c r="BB32" s="9">
        <v>11842</v>
      </c>
      <c r="BC32" s="13">
        <v>-4.8529648079704286E-2</v>
      </c>
      <c r="BD32" s="10">
        <v>2.5771490750816106</v>
      </c>
      <c r="BE32" s="8">
        <v>1465</v>
      </c>
      <c r="BF32" s="8">
        <v>6984</v>
      </c>
      <c r="BG32" s="8">
        <v>3393</v>
      </c>
      <c r="BH32" s="12">
        <v>0.12371221077520689</v>
      </c>
      <c r="BI32" s="12">
        <v>0.58976524235770988</v>
      </c>
      <c r="BJ32" s="12">
        <v>0.28652254686708328</v>
      </c>
      <c r="BK32" s="8">
        <v>4436</v>
      </c>
      <c r="BL32" s="8">
        <v>5094</v>
      </c>
      <c r="BM32" s="8">
        <v>5654</v>
      </c>
      <c r="BN32" s="9">
        <v>10748</v>
      </c>
      <c r="BO32" s="13">
        <v>-9.2383043404830278E-2</v>
      </c>
      <c r="BP32" s="10">
        <v>2.422903516681695</v>
      </c>
      <c r="BQ32" s="8">
        <v>1243</v>
      </c>
      <c r="BR32" s="8">
        <v>5910</v>
      </c>
      <c r="BS32" s="8">
        <v>3595</v>
      </c>
      <c r="BT32" s="12">
        <v>0.11564942314849275</v>
      </c>
      <c r="BU32" s="12">
        <v>0.54986974320803872</v>
      </c>
      <c r="BV32" s="12">
        <v>0.33448083364346853</v>
      </c>
      <c r="BW32" s="24">
        <v>4169</v>
      </c>
      <c r="BX32" s="24">
        <v>4478</v>
      </c>
      <c r="BY32" s="24">
        <v>5112</v>
      </c>
      <c r="BZ32" s="9">
        <v>9590</v>
      </c>
      <c r="CA32" s="55">
        <v>-0.10774097506512836</v>
      </c>
      <c r="CB32" s="54">
        <v>2.3003118253777886</v>
      </c>
      <c r="CC32" s="51">
        <v>1019</v>
      </c>
      <c r="CD32" s="51">
        <v>4961</v>
      </c>
      <c r="CE32" s="51">
        <v>3610</v>
      </c>
      <c r="CF32" s="56">
        <v>0.10625651720542231</v>
      </c>
      <c r="CG32" s="56">
        <v>0.51730969760166845</v>
      </c>
      <c r="CH32" s="56">
        <v>0.37643378519290926</v>
      </c>
      <c r="CI32" s="24">
        <v>3862</v>
      </c>
      <c r="CJ32" s="24">
        <v>3952</v>
      </c>
      <c r="CK32" s="24">
        <v>4521</v>
      </c>
      <c r="CL32" s="9">
        <v>8473</v>
      </c>
      <c r="CM32" s="55">
        <v>-0.13183052047680865</v>
      </c>
      <c r="CN32" s="54">
        <v>2.1939409632314861</v>
      </c>
      <c r="CO32" s="51">
        <v>579</v>
      </c>
      <c r="CP32" s="51">
        <v>2944</v>
      </c>
      <c r="CQ32" s="51">
        <v>1876</v>
      </c>
      <c r="CR32" s="56">
        <v>6.8334710256107642E-2</v>
      </c>
      <c r="CS32" s="56">
        <v>0.34745662693260948</v>
      </c>
      <c r="CT32" s="56">
        <v>0.22140918210787205</v>
      </c>
    </row>
    <row r="33" spans="1:98">
      <c r="A33">
        <v>30</v>
      </c>
      <c r="B33" s="4" t="s">
        <v>21</v>
      </c>
      <c r="C33" s="20">
        <v>59287</v>
      </c>
      <c r="D33" s="20">
        <v>84981</v>
      </c>
      <c r="E33" s="20">
        <v>95747</v>
      </c>
      <c r="F33" s="25">
        <v>180728</v>
      </c>
      <c r="G33" s="9"/>
      <c r="H33" s="10">
        <v>3.0483579874171403</v>
      </c>
      <c r="I33" s="22">
        <v>37726</v>
      </c>
      <c r="J33" s="22">
        <v>123488</v>
      </c>
      <c r="K33" s="22">
        <v>19514</v>
      </c>
      <c r="L33" s="12">
        <v>0.20874463281837899</v>
      </c>
      <c r="M33" s="12">
        <v>0.68328095259174004</v>
      </c>
      <c r="N33" s="12">
        <v>0.10797441458988093</v>
      </c>
      <c r="O33" s="20">
        <v>58763</v>
      </c>
      <c r="P33" s="20">
        <v>80170</v>
      </c>
      <c r="Q33" s="20">
        <v>92316</v>
      </c>
      <c r="R33" s="25">
        <v>172486</v>
      </c>
      <c r="S33" s="13">
        <v>-4.5604444247709264E-2</v>
      </c>
      <c r="T33" s="10">
        <v>2.9352824055953577</v>
      </c>
      <c r="U33" s="22">
        <v>32675</v>
      </c>
      <c r="V33" s="22">
        <v>117821</v>
      </c>
      <c r="W33" s="22">
        <v>21988</v>
      </c>
      <c r="X33" s="12">
        <v>0.18943566434377282</v>
      </c>
      <c r="Y33" s="12">
        <v>0.68307572788516169</v>
      </c>
      <c r="Z33" s="12">
        <v>0.12747701262711175</v>
      </c>
      <c r="AA33" s="20">
        <v>58932</v>
      </c>
      <c r="AB33" s="20">
        <v>75453</v>
      </c>
      <c r="AC33" s="20">
        <v>87758</v>
      </c>
      <c r="AD33" s="25">
        <v>163211</v>
      </c>
      <c r="AE33" s="13">
        <v>-5.3772480085340302E-2</v>
      </c>
      <c r="AF33" s="10">
        <v>2.7694800787348131</v>
      </c>
      <c r="AG33" s="21">
        <v>25242</v>
      </c>
      <c r="AH33" s="21">
        <v>112165</v>
      </c>
      <c r="AI33" s="21">
        <v>25804</v>
      </c>
      <c r="AJ33" s="12">
        <v>0.15465869334787483</v>
      </c>
      <c r="AK33" s="12">
        <v>0.68723921794486886</v>
      </c>
      <c r="AL33" s="12">
        <v>0.15810208870725626</v>
      </c>
      <c r="AM33" s="20">
        <v>60416</v>
      </c>
      <c r="AN33" s="20">
        <v>71914</v>
      </c>
      <c r="AO33" s="20">
        <v>85108</v>
      </c>
      <c r="AP33" s="25">
        <v>157022</v>
      </c>
      <c r="AQ33" s="13">
        <v>-3.7920238219237623E-2</v>
      </c>
      <c r="AR33" s="10">
        <v>2.5990135063559321</v>
      </c>
      <c r="AS33" s="21">
        <v>20352</v>
      </c>
      <c r="AT33" s="21">
        <v>106146</v>
      </c>
      <c r="AU33" s="21">
        <v>30524</v>
      </c>
      <c r="AV33" s="12">
        <v>0.12961241099973253</v>
      </c>
      <c r="AW33" s="12">
        <v>0.67599444663805075</v>
      </c>
      <c r="AX33" s="12">
        <v>0.19439314236221675</v>
      </c>
      <c r="AY33" s="20">
        <v>61471</v>
      </c>
      <c r="AZ33" s="20">
        <v>68687</v>
      </c>
      <c r="BA33" s="20">
        <v>82000</v>
      </c>
      <c r="BB33" s="25">
        <v>150687</v>
      </c>
      <c r="BC33" s="13">
        <v>-4.0344665078778763E-2</v>
      </c>
      <c r="BD33" s="10">
        <v>2.4513510435815262</v>
      </c>
      <c r="BE33" s="22">
        <v>17398</v>
      </c>
      <c r="BF33" s="22">
        <v>98035</v>
      </c>
      <c r="BG33" s="22">
        <v>35253</v>
      </c>
      <c r="BH33" s="12">
        <v>0.11545786962378971</v>
      </c>
      <c r="BI33" s="12">
        <v>0.65058697830602508</v>
      </c>
      <c r="BJ33" s="12">
        <v>0.23394851579764678</v>
      </c>
      <c r="BK33" s="20">
        <v>60400</v>
      </c>
      <c r="BL33" s="20">
        <v>64436</v>
      </c>
      <c r="BM33" s="20">
        <v>77725</v>
      </c>
      <c r="BN33" s="25">
        <v>142161</v>
      </c>
      <c r="BO33" s="13">
        <v>-5.658085966274462E-2</v>
      </c>
      <c r="BP33" s="10">
        <v>2.3536589403973509</v>
      </c>
      <c r="BQ33" s="22">
        <v>15082</v>
      </c>
      <c r="BR33" s="22">
        <v>88088</v>
      </c>
      <c r="BS33" s="22">
        <v>38984</v>
      </c>
      <c r="BT33" s="12">
        <v>0.10609098135212892</v>
      </c>
      <c r="BU33" s="12">
        <v>0.61963548371212918</v>
      </c>
      <c r="BV33" s="12">
        <v>0.27422429498948375</v>
      </c>
      <c r="BW33" s="20">
        <v>57711</v>
      </c>
      <c r="BX33" s="20">
        <v>59514</v>
      </c>
      <c r="BY33" s="20">
        <v>72414</v>
      </c>
      <c r="BZ33" s="51">
        <v>131928</v>
      </c>
      <c r="CA33" s="55">
        <v>-7.7565035473894817E-2</v>
      </c>
      <c r="CB33" s="54">
        <v>2.2860113323283255</v>
      </c>
      <c r="CC33" s="51">
        <v>13105</v>
      </c>
      <c r="CD33" s="51">
        <v>77215</v>
      </c>
      <c r="CE33" s="51">
        <v>41607</v>
      </c>
      <c r="CF33" s="56">
        <v>9.9335238426999997E-2</v>
      </c>
      <c r="CG33" s="56">
        <v>0.58528580199699998</v>
      </c>
      <c r="CH33" s="56">
        <v>0.31537895957599998</v>
      </c>
      <c r="CI33" s="20">
        <v>55466</v>
      </c>
      <c r="CJ33" s="20">
        <v>54985</v>
      </c>
      <c r="CK33" s="20">
        <v>66939</v>
      </c>
      <c r="CL33" s="9">
        <v>121924</v>
      </c>
      <c r="CM33" s="55">
        <v>-8.2051113808601972E-2</v>
      </c>
      <c r="CN33" s="54">
        <v>2.1981754588396494</v>
      </c>
      <c r="CO33" s="51">
        <v>13105</v>
      </c>
      <c r="CP33" s="51">
        <v>77215</v>
      </c>
      <c r="CQ33" s="51">
        <v>41607</v>
      </c>
      <c r="CR33" s="56">
        <v>0.10748499064991306</v>
      </c>
      <c r="CS33" s="56">
        <v>0.63330435353170833</v>
      </c>
      <c r="CT33" s="56">
        <v>0.34125356779633215</v>
      </c>
    </row>
    <row r="34" spans="1:98">
      <c r="A34">
        <v>31</v>
      </c>
      <c r="B34" s="4" t="s">
        <v>22</v>
      </c>
      <c r="C34" s="14">
        <v>993</v>
      </c>
      <c r="D34" s="14">
        <v>1532</v>
      </c>
      <c r="E34" s="14">
        <v>1606</v>
      </c>
      <c r="F34" s="27">
        <v>3138</v>
      </c>
      <c r="G34" s="9"/>
      <c r="H34" s="10">
        <v>3.1601208459214503</v>
      </c>
      <c r="I34" s="14">
        <v>698</v>
      </c>
      <c r="J34" s="14">
        <v>2034</v>
      </c>
      <c r="K34" s="14">
        <v>406</v>
      </c>
      <c r="L34" s="12">
        <v>0.2224346717654557</v>
      </c>
      <c r="M34" s="12">
        <v>0.64818355640535374</v>
      </c>
      <c r="N34" s="12">
        <v>0.12938177182919056</v>
      </c>
      <c r="O34" s="14">
        <v>951</v>
      </c>
      <c r="P34" s="14">
        <v>1330</v>
      </c>
      <c r="Q34" s="14">
        <v>1437</v>
      </c>
      <c r="R34" s="27">
        <v>2767</v>
      </c>
      <c r="S34" s="13">
        <v>-0.11822817080943271</v>
      </c>
      <c r="T34" s="10">
        <v>2.9095688748685595</v>
      </c>
      <c r="U34" s="14">
        <v>531</v>
      </c>
      <c r="V34" s="14">
        <v>1800</v>
      </c>
      <c r="W34" s="14">
        <v>436</v>
      </c>
      <c r="X34" s="12">
        <v>0.19190458980845682</v>
      </c>
      <c r="Y34" s="12">
        <v>0.6505240332490061</v>
      </c>
      <c r="Z34" s="12">
        <v>0.15757137694253703</v>
      </c>
      <c r="AA34" s="14">
        <v>913</v>
      </c>
      <c r="AB34" s="8">
        <v>1208</v>
      </c>
      <c r="AC34" s="8">
        <v>1294</v>
      </c>
      <c r="AD34" s="27">
        <v>2502</v>
      </c>
      <c r="AE34" s="13">
        <v>-9.5771593783881448E-2</v>
      </c>
      <c r="AF34" s="10">
        <v>2.7404162102957286</v>
      </c>
      <c r="AG34" s="8">
        <v>385</v>
      </c>
      <c r="AH34" s="8">
        <v>1609</v>
      </c>
      <c r="AI34" s="8">
        <v>508</v>
      </c>
      <c r="AJ34" s="12">
        <v>0.15387689848121502</v>
      </c>
      <c r="AK34" s="12">
        <v>0.64308553157474024</v>
      </c>
      <c r="AL34" s="12">
        <v>0.20303756994404476</v>
      </c>
      <c r="AM34" s="11">
        <v>849</v>
      </c>
      <c r="AN34" s="8">
        <v>1105</v>
      </c>
      <c r="AO34" s="8">
        <v>1196</v>
      </c>
      <c r="AP34" s="27">
        <v>2301</v>
      </c>
      <c r="AQ34" s="13">
        <v>-8.033573141486805E-2</v>
      </c>
      <c r="AR34" s="10">
        <v>2.7102473498233217</v>
      </c>
      <c r="AS34" s="8">
        <v>332</v>
      </c>
      <c r="AT34" s="8">
        <v>1359</v>
      </c>
      <c r="AU34" s="8">
        <v>610</v>
      </c>
      <c r="AV34" s="12">
        <v>0.14428509343763582</v>
      </c>
      <c r="AW34" s="12">
        <v>0.59061277705345505</v>
      </c>
      <c r="AX34" s="12">
        <v>0.26510212950890916</v>
      </c>
      <c r="AY34" s="26">
        <v>878</v>
      </c>
      <c r="AZ34" s="26">
        <v>1089</v>
      </c>
      <c r="BA34" s="26">
        <v>1135</v>
      </c>
      <c r="BB34" s="27">
        <v>2224</v>
      </c>
      <c r="BC34" s="13">
        <v>-3.3463711429813081E-2</v>
      </c>
      <c r="BD34" s="10">
        <v>2.5330296127562644</v>
      </c>
      <c r="BE34" s="8">
        <v>275</v>
      </c>
      <c r="BF34" s="8">
        <v>1286</v>
      </c>
      <c r="BG34" s="8">
        <v>663</v>
      </c>
      <c r="BH34" s="12">
        <v>0.12365107913669064</v>
      </c>
      <c r="BI34" s="12">
        <v>0.5782374100719424</v>
      </c>
      <c r="BJ34" s="12">
        <v>0.29811151079136688</v>
      </c>
      <c r="BK34" s="26">
        <v>808</v>
      </c>
      <c r="BL34" s="26">
        <v>951</v>
      </c>
      <c r="BM34" s="27">
        <v>1045</v>
      </c>
      <c r="BN34" s="27">
        <v>1996</v>
      </c>
      <c r="BO34" s="13">
        <v>-0.10251798561151082</v>
      </c>
      <c r="BP34" s="10">
        <v>2.4702970297029703</v>
      </c>
      <c r="BQ34" s="8">
        <v>221</v>
      </c>
      <c r="BR34" s="8">
        <v>1072</v>
      </c>
      <c r="BS34" s="8">
        <v>703</v>
      </c>
      <c r="BT34" s="12">
        <v>0.11072144288577154</v>
      </c>
      <c r="BU34" s="12">
        <v>0.53707414829659317</v>
      </c>
      <c r="BV34" s="12">
        <v>0.35220440881763526</v>
      </c>
      <c r="BW34" s="34">
        <v>742</v>
      </c>
      <c r="BX34" s="34">
        <v>853</v>
      </c>
      <c r="BY34" s="9">
        <v>928</v>
      </c>
      <c r="BZ34" s="9">
        <v>1781</v>
      </c>
      <c r="CA34" s="55">
        <v>-0.12071869736103302</v>
      </c>
      <c r="CB34" s="54">
        <v>2.4002695417789757</v>
      </c>
      <c r="CC34" s="51">
        <v>179</v>
      </c>
      <c r="CD34" s="51">
        <v>926</v>
      </c>
      <c r="CE34" s="51">
        <v>676</v>
      </c>
      <c r="CF34" s="56">
        <v>0.10050533408199999</v>
      </c>
      <c r="CG34" s="56">
        <v>0.51993262212199998</v>
      </c>
      <c r="CH34" s="56">
        <v>0.379562043796</v>
      </c>
      <c r="CI34" s="34">
        <v>661</v>
      </c>
      <c r="CJ34" s="34">
        <v>734</v>
      </c>
      <c r="CK34" s="9">
        <v>765</v>
      </c>
      <c r="CL34" s="9">
        <v>1499</v>
      </c>
      <c r="CM34" s="55">
        <v>-0.18812541694462978</v>
      </c>
      <c r="CN34" s="54">
        <v>2.2677760968229954</v>
      </c>
      <c r="CO34" s="51">
        <v>179</v>
      </c>
      <c r="CP34" s="51">
        <v>926</v>
      </c>
      <c r="CQ34" s="51">
        <v>676</v>
      </c>
      <c r="CR34" s="56">
        <v>0.11941294196130754</v>
      </c>
      <c r="CS34" s="56">
        <v>0.61774516344229491</v>
      </c>
      <c r="CT34" s="56">
        <v>0.45096731154102737</v>
      </c>
    </row>
    <row r="35" spans="1:98">
      <c r="A35">
        <v>32</v>
      </c>
      <c r="B35" s="4" t="s">
        <v>23</v>
      </c>
      <c r="C35" s="8">
        <v>1917</v>
      </c>
      <c r="D35" s="8">
        <v>2860</v>
      </c>
      <c r="E35" s="8">
        <v>3065</v>
      </c>
      <c r="F35" s="9">
        <v>5925</v>
      </c>
      <c r="G35" s="9"/>
      <c r="H35" s="10">
        <v>3.0907668231611893</v>
      </c>
      <c r="I35" s="14">
        <v>1305</v>
      </c>
      <c r="J35" s="14">
        <v>3794</v>
      </c>
      <c r="K35" s="14">
        <v>826</v>
      </c>
      <c r="L35" s="12">
        <v>0.22025316455696203</v>
      </c>
      <c r="M35" s="12">
        <v>0.64033755274261606</v>
      </c>
      <c r="N35" s="12">
        <v>0.13940928270042194</v>
      </c>
      <c r="O35" s="8">
        <v>1830</v>
      </c>
      <c r="P35" s="8">
        <v>2661</v>
      </c>
      <c r="Q35" s="8">
        <v>2836</v>
      </c>
      <c r="R35" s="9">
        <v>5497</v>
      </c>
      <c r="S35" s="13">
        <v>-7.2236286919831194E-2</v>
      </c>
      <c r="T35" s="10">
        <v>3.0038251366120217</v>
      </c>
      <c r="U35" s="14">
        <v>1090</v>
      </c>
      <c r="V35" s="14">
        <v>3510</v>
      </c>
      <c r="W35" s="14">
        <v>897</v>
      </c>
      <c r="X35" s="12">
        <v>0.19828997635073675</v>
      </c>
      <c r="Y35" s="12">
        <v>0.63853010733127158</v>
      </c>
      <c r="Z35" s="12">
        <v>0.16317991631799164</v>
      </c>
      <c r="AA35" s="8">
        <v>1764</v>
      </c>
      <c r="AB35" s="8">
        <v>2311</v>
      </c>
      <c r="AC35" s="8">
        <v>2547</v>
      </c>
      <c r="AD35" s="9">
        <v>4858</v>
      </c>
      <c r="AE35" s="13">
        <v>-0.11624522466800069</v>
      </c>
      <c r="AF35" s="10">
        <v>2.753968253968254</v>
      </c>
      <c r="AG35" s="8">
        <v>821</v>
      </c>
      <c r="AH35" s="8">
        <v>2995</v>
      </c>
      <c r="AI35" s="8">
        <v>1042</v>
      </c>
      <c r="AJ35" s="12">
        <v>0.16899958830794565</v>
      </c>
      <c r="AK35" s="12">
        <v>0.61650885137916833</v>
      </c>
      <c r="AL35" s="12">
        <v>0.21449156031288596</v>
      </c>
      <c r="AM35" s="8">
        <v>1699</v>
      </c>
      <c r="AN35" s="8">
        <v>2089</v>
      </c>
      <c r="AO35" s="8">
        <v>2316</v>
      </c>
      <c r="AP35" s="9">
        <v>4405</v>
      </c>
      <c r="AQ35" s="13">
        <v>-9.3248250308769043E-2</v>
      </c>
      <c r="AR35" s="10">
        <v>2.5927015891701002</v>
      </c>
      <c r="AS35" s="8">
        <v>641</v>
      </c>
      <c r="AT35" s="8">
        <v>2616</v>
      </c>
      <c r="AU35" s="8">
        <v>1148</v>
      </c>
      <c r="AV35" s="12">
        <v>0.14551645856980705</v>
      </c>
      <c r="AW35" s="12">
        <v>0.59387060158910332</v>
      </c>
      <c r="AX35" s="12">
        <v>0.26061293984108969</v>
      </c>
      <c r="AY35" s="8">
        <v>1683</v>
      </c>
      <c r="AZ35" s="8">
        <v>2019</v>
      </c>
      <c r="BA35" s="8">
        <v>2095</v>
      </c>
      <c r="BB35" s="9">
        <v>4114</v>
      </c>
      <c r="BC35" s="13">
        <v>-6.6061293984108982E-2</v>
      </c>
      <c r="BD35" s="10">
        <v>2.4444444444444446</v>
      </c>
      <c r="BE35" s="8">
        <v>467</v>
      </c>
      <c r="BF35" s="8">
        <v>2419</v>
      </c>
      <c r="BG35" s="8">
        <v>1228</v>
      </c>
      <c r="BH35" s="12">
        <v>0.11351482741857073</v>
      </c>
      <c r="BI35" s="12">
        <v>0.58799222168206122</v>
      </c>
      <c r="BJ35" s="12">
        <v>0.298492950899368</v>
      </c>
      <c r="BK35" s="8">
        <v>1642</v>
      </c>
      <c r="BL35" s="8">
        <v>1797</v>
      </c>
      <c r="BM35" s="8">
        <v>1947</v>
      </c>
      <c r="BN35" s="9">
        <v>3744</v>
      </c>
      <c r="BO35" s="13">
        <v>-8.9936801166747737E-2</v>
      </c>
      <c r="BP35" s="10">
        <v>2.2801461632155906</v>
      </c>
      <c r="BQ35" s="8">
        <v>376</v>
      </c>
      <c r="BR35" s="8">
        <v>2157</v>
      </c>
      <c r="BS35" s="8">
        <v>1211</v>
      </c>
      <c r="BT35" s="12">
        <v>0.10042735042735043</v>
      </c>
      <c r="BU35" s="12">
        <v>0.57612179487179482</v>
      </c>
      <c r="BV35" s="12">
        <v>0.32345085470085472</v>
      </c>
      <c r="BW35" s="24">
        <v>1536</v>
      </c>
      <c r="BX35" s="24">
        <v>1656</v>
      </c>
      <c r="BY35" s="24">
        <v>1787</v>
      </c>
      <c r="BZ35" s="9">
        <v>3443</v>
      </c>
      <c r="CA35" s="55">
        <v>-8.7423758350275951E-2</v>
      </c>
      <c r="CB35" s="54">
        <v>2.2415364583333335</v>
      </c>
      <c r="CC35" s="51">
        <v>336</v>
      </c>
      <c r="CD35" s="51">
        <v>1892</v>
      </c>
      <c r="CE35" s="51">
        <v>1215</v>
      </c>
      <c r="CF35" s="56">
        <v>9.7589311646999993E-2</v>
      </c>
      <c r="CG35" s="56">
        <v>0.54952076677299999</v>
      </c>
      <c r="CH35" s="56">
        <v>0.35288992157999999</v>
      </c>
      <c r="CI35" s="24">
        <v>1420</v>
      </c>
      <c r="CJ35" s="24">
        <v>1528</v>
      </c>
      <c r="CK35" s="24">
        <v>1609</v>
      </c>
      <c r="CL35" s="9">
        <v>3137</v>
      </c>
      <c r="CM35" s="55">
        <v>-9.7545425565827237E-2</v>
      </c>
      <c r="CN35" s="54">
        <v>2.2091549295774646</v>
      </c>
      <c r="CO35" s="51">
        <v>336</v>
      </c>
      <c r="CP35" s="51">
        <v>1892</v>
      </c>
      <c r="CQ35" s="51">
        <v>1215</v>
      </c>
      <c r="CR35" s="56">
        <v>0.1071087025820848</v>
      </c>
      <c r="CS35" s="56">
        <v>0.60312400382531084</v>
      </c>
      <c r="CT35" s="56">
        <v>0.38731271915843163</v>
      </c>
    </row>
    <row r="36" spans="1:98">
      <c r="A36">
        <v>33</v>
      </c>
      <c r="B36" s="4" t="s">
        <v>24</v>
      </c>
      <c r="C36" s="8">
        <v>1366</v>
      </c>
      <c r="D36" s="8">
        <v>2160</v>
      </c>
      <c r="E36" s="8">
        <v>2372</v>
      </c>
      <c r="F36" s="9">
        <v>4532</v>
      </c>
      <c r="G36" s="9"/>
      <c r="H36" s="10">
        <v>3.3177159590043925</v>
      </c>
      <c r="I36" s="14">
        <v>1011</v>
      </c>
      <c r="J36" s="14">
        <v>2862</v>
      </c>
      <c r="K36" s="14">
        <v>659</v>
      </c>
      <c r="L36" s="12">
        <v>0.2230803177405119</v>
      </c>
      <c r="M36" s="12">
        <v>0.63150926743159752</v>
      </c>
      <c r="N36" s="12">
        <v>0.14541041482789055</v>
      </c>
      <c r="O36" s="8">
        <v>1333</v>
      </c>
      <c r="P36" s="8">
        <v>1976</v>
      </c>
      <c r="Q36" s="8">
        <v>2238</v>
      </c>
      <c r="R36" s="9">
        <v>4214</v>
      </c>
      <c r="S36" s="13">
        <v>-7.0167696381288613E-2</v>
      </c>
      <c r="T36" s="10">
        <v>3.161290322580645</v>
      </c>
      <c r="U36" s="14">
        <v>838</v>
      </c>
      <c r="V36" s="14">
        <v>2649</v>
      </c>
      <c r="W36" s="14">
        <v>727</v>
      </c>
      <c r="X36" s="12">
        <v>0.1988609397247271</v>
      </c>
      <c r="Y36" s="12">
        <v>0.62861888941623156</v>
      </c>
      <c r="Z36" s="12">
        <v>0.17252017085904128</v>
      </c>
      <c r="AA36" s="8">
        <v>1355</v>
      </c>
      <c r="AB36" s="8">
        <v>1843</v>
      </c>
      <c r="AC36" s="8">
        <v>2084</v>
      </c>
      <c r="AD36" s="9">
        <v>3927</v>
      </c>
      <c r="AE36" s="13">
        <v>-6.8106312292358751E-2</v>
      </c>
      <c r="AF36" s="10">
        <v>2.8981549815498155</v>
      </c>
      <c r="AG36" s="8">
        <v>636</v>
      </c>
      <c r="AH36" s="8">
        <v>2486</v>
      </c>
      <c r="AI36" s="8">
        <v>805</v>
      </c>
      <c r="AJ36" s="12">
        <v>0.16195569136745608</v>
      </c>
      <c r="AK36" s="12">
        <v>0.63305322128851538</v>
      </c>
      <c r="AL36" s="12">
        <v>0.20499108734402852</v>
      </c>
      <c r="AM36" s="8">
        <v>1581</v>
      </c>
      <c r="AN36" s="8">
        <v>1931</v>
      </c>
      <c r="AO36" s="8">
        <v>1944</v>
      </c>
      <c r="AP36" s="9">
        <v>3875</v>
      </c>
      <c r="AQ36" s="13">
        <v>-1.3241660300483793E-2</v>
      </c>
      <c r="AR36" s="10">
        <v>2.4509803921568629</v>
      </c>
      <c r="AS36" s="8">
        <v>546</v>
      </c>
      <c r="AT36" s="8">
        <v>2418</v>
      </c>
      <c r="AU36" s="8">
        <v>911</v>
      </c>
      <c r="AV36" s="12">
        <v>0.14090322580645162</v>
      </c>
      <c r="AW36" s="12">
        <v>0.624</v>
      </c>
      <c r="AX36" s="12">
        <v>0.23509677419354838</v>
      </c>
      <c r="AY36" s="8">
        <v>1376</v>
      </c>
      <c r="AZ36" s="8">
        <v>1672</v>
      </c>
      <c r="BA36" s="8">
        <v>1936</v>
      </c>
      <c r="BB36" s="9">
        <v>3608</v>
      </c>
      <c r="BC36" s="13">
        <v>-6.8903225806451585E-2</v>
      </c>
      <c r="BD36" s="10">
        <v>2.6220930232558142</v>
      </c>
      <c r="BE36" s="8">
        <v>514</v>
      </c>
      <c r="BF36" s="8">
        <v>2070</v>
      </c>
      <c r="BG36" s="8">
        <v>1024</v>
      </c>
      <c r="BH36" s="12">
        <v>0.14246119733924612</v>
      </c>
      <c r="BI36" s="12">
        <v>0.57372505543237251</v>
      </c>
      <c r="BJ36" s="12">
        <v>0.28381374722838137</v>
      </c>
      <c r="BK36" s="8">
        <v>1387</v>
      </c>
      <c r="BL36" s="8">
        <v>1625</v>
      </c>
      <c r="BM36" s="8">
        <v>1832</v>
      </c>
      <c r="BN36" s="9">
        <v>3457</v>
      </c>
      <c r="BO36" s="13">
        <v>-4.1851441241685161E-2</v>
      </c>
      <c r="BP36" s="10">
        <v>2.4924297043979813</v>
      </c>
      <c r="BQ36" s="8">
        <v>453</v>
      </c>
      <c r="BR36" s="8">
        <v>1918</v>
      </c>
      <c r="BS36" s="8">
        <v>1086</v>
      </c>
      <c r="BT36" s="12">
        <v>0.13103847266415969</v>
      </c>
      <c r="BU36" s="12">
        <v>0.55481631472374893</v>
      </c>
      <c r="BV36" s="12">
        <v>0.31414521261209138</v>
      </c>
      <c r="BW36" s="24">
        <v>1353</v>
      </c>
      <c r="BX36" s="24">
        <v>1534</v>
      </c>
      <c r="BY36" s="24">
        <v>1716</v>
      </c>
      <c r="BZ36" s="9">
        <v>3250</v>
      </c>
      <c r="CA36" s="55">
        <v>-6.3692307692307715E-2</v>
      </c>
      <c r="CB36" s="54">
        <v>2.4020694752402068</v>
      </c>
      <c r="CC36" s="51">
        <v>398</v>
      </c>
      <c r="CD36" s="51">
        <v>1699</v>
      </c>
      <c r="CE36" s="51">
        <v>1153</v>
      </c>
      <c r="CF36" s="56">
        <v>0.122461538462</v>
      </c>
      <c r="CG36" s="56">
        <v>0.52276923076899995</v>
      </c>
      <c r="CH36" s="56">
        <v>0.35476923076900002</v>
      </c>
      <c r="CI36" s="24">
        <v>1336</v>
      </c>
      <c r="CJ36" s="24">
        <v>1415</v>
      </c>
      <c r="CK36" s="24">
        <v>1667</v>
      </c>
      <c r="CL36" s="9">
        <v>3082</v>
      </c>
      <c r="CM36" s="55">
        <v>-5.4510058403633987E-2</v>
      </c>
      <c r="CN36" s="54">
        <v>2.30688622754491</v>
      </c>
      <c r="CO36" s="51">
        <v>398</v>
      </c>
      <c r="CP36" s="51">
        <v>1699</v>
      </c>
      <c r="CQ36" s="51">
        <v>1153</v>
      </c>
      <c r="CR36" s="56">
        <v>0.1291369240752758</v>
      </c>
      <c r="CS36" s="56">
        <v>0.55126541207008439</v>
      </c>
      <c r="CT36" s="56">
        <v>0.37410772225827382</v>
      </c>
    </row>
    <row r="37" spans="1:98">
      <c r="A37">
        <v>34</v>
      </c>
      <c r="B37" s="4" t="s">
        <v>25</v>
      </c>
      <c r="C37" s="35">
        <v>2417</v>
      </c>
      <c r="D37" s="35">
        <v>3893</v>
      </c>
      <c r="E37" s="35">
        <v>4162</v>
      </c>
      <c r="F37" s="35">
        <v>8055</v>
      </c>
      <c r="G37" s="23"/>
      <c r="H37" s="10">
        <v>3.3326437732726522</v>
      </c>
      <c r="I37" s="22">
        <v>1670</v>
      </c>
      <c r="J37" s="22">
        <v>5301</v>
      </c>
      <c r="K37" s="22">
        <v>1084</v>
      </c>
      <c r="L37" s="12">
        <v>0.20732464307883303</v>
      </c>
      <c r="M37" s="12">
        <v>0.6581005586592179</v>
      </c>
      <c r="N37" s="12">
        <v>0.1345747982619491</v>
      </c>
      <c r="O37" s="35">
        <v>2309</v>
      </c>
      <c r="P37" s="35">
        <v>3627</v>
      </c>
      <c r="Q37" s="35">
        <v>3926</v>
      </c>
      <c r="R37" s="35">
        <v>7553</v>
      </c>
      <c r="S37" s="13">
        <v>-6.2321539416511529E-2</v>
      </c>
      <c r="T37" s="10">
        <v>3.2711130359462972</v>
      </c>
      <c r="U37" s="22">
        <v>1485</v>
      </c>
      <c r="V37" s="22">
        <v>4819</v>
      </c>
      <c r="W37" s="22">
        <v>1249</v>
      </c>
      <c r="X37" s="12">
        <v>0.19661061829736529</v>
      </c>
      <c r="Y37" s="12">
        <v>0.63802462597643317</v>
      </c>
      <c r="Z37" s="12">
        <v>0.16536475572620152</v>
      </c>
      <c r="AA37" s="35">
        <v>2289</v>
      </c>
      <c r="AB37" s="35">
        <v>3344</v>
      </c>
      <c r="AC37" s="35">
        <v>3642</v>
      </c>
      <c r="AD37" s="35">
        <v>6986</v>
      </c>
      <c r="AE37" s="13">
        <v>-7.5069508804448515E-2</v>
      </c>
      <c r="AF37" s="10">
        <v>3.0519877675840981</v>
      </c>
      <c r="AG37" s="22">
        <v>1263</v>
      </c>
      <c r="AH37" s="22">
        <v>4358</v>
      </c>
      <c r="AI37" s="22">
        <v>1365</v>
      </c>
      <c r="AJ37" s="12">
        <v>0.1807901517320355</v>
      </c>
      <c r="AK37" s="12">
        <v>0.62381906670483822</v>
      </c>
      <c r="AL37" s="12">
        <v>0.19539078156312625</v>
      </c>
      <c r="AM37" s="35">
        <v>2276</v>
      </c>
      <c r="AN37" s="35">
        <v>3101</v>
      </c>
      <c r="AO37" s="35">
        <v>3349</v>
      </c>
      <c r="AP37" s="35">
        <v>6450</v>
      </c>
      <c r="AQ37" s="13">
        <v>-7.6724878328084722E-2</v>
      </c>
      <c r="AR37" s="10">
        <v>2.8339191564147628</v>
      </c>
      <c r="AS37" s="22">
        <v>1025</v>
      </c>
      <c r="AT37" s="22">
        <v>3839</v>
      </c>
      <c r="AU37" s="22">
        <v>1586</v>
      </c>
      <c r="AV37" s="12">
        <v>0.15891472868217055</v>
      </c>
      <c r="AW37" s="12">
        <v>0.5951937984496124</v>
      </c>
      <c r="AX37" s="12">
        <v>0.24589147286821705</v>
      </c>
      <c r="AY37" s="35">
        <v>2390</v>
      </c>
      <c r="AZ37" s="35">
        <v>3004</v>
      </c>
      <c r="BA37" s="35">
        <v>3211</v>
      </c>
      <c r="BB37" s="35">
        <v>6215</v>
      </c>
      <c r="BC37" s="13">
        <v>-3.6434108527131803E-2</v>
      </c>
      <c r="BD37" s="10">
        <v>2.6004184100418408</v>
      </c>
      <c r="BE37" s="22">
        <v>837</v>
      </c>
      <c r="BF37" s="22">
        <v>3671</v>
      </c>
      <c r="BG37" s="22">
        <v>1707</v>
      </c>
      <c r="BH37" s="12">
        <v>0.13467417538213999</v>
      </c>
      <c r="BI37" s="12">
        <v>0.5906677393403057</v>
      </c>
      <c r="BJ37" s="12">
        <v>0.27465808527755431</v>
      </c>
      <c r="BK37" s="35">
        <v>2242</v>
      </c>
      <c r="BL37" s="35">
        <v>2794</v>
      </c>
      <c r="BM37" s="35">
        <v>3008</v>
      </c>
      <c r="BN37" s="35">
        <v>5802</v>
      </c>
      <c r="BO37" s="13">
        <v>-6.6452131938857573E-2</v>
      </c>
      <c r="BP37" s="10">
        <v>2.5878679750223017</v>
      </c>
      <c r="BQ37" s="22">
        <v>767</v>
      </c>
      <c r="BR37" s="22">
        <v>3279</v>
      </c>
      <c r="BS37" s="22">
        <v>1756</v>
      </c>
      <c r="BT37" s="12">
        <v>0.1321957945536022</v>
      </c>
      <c r="BU37" s="12">
        <v>0.56514994829369181</v>
      </c>
      <c r="BV37" s="12">
        <v>0.30265425715270594</v>
      </c>
      <c r="BW37" s="51">
        <v>2129</v>
      </c>
      <c r="BX37" s="51">
        <v>2539</v>
      </c>
      <c r="BY37" s="51">
        <v>2753</v>
      </c>
      <c r="BZ37" s="51">
        <v>5292</v>
      </c>
      <c r="CA37" s="55">
        <v>-9.6371882086167884E-2</v>
      </c>
      <c r="CB37" s="54">
        <v>2.4856740253640206</v>
      </c>
      <c r="CC37" s="51">
        <v>641</v>
      </c>
      <c r="CD37" s="51">
        <v>2905</v>
      </c>
      <c r="CE37" s="51">
        <v>1746</v>
      </c>
      <c r="CF37" s="56">
        <v>0.12112622826899999</v>
      </c>
      <c r="CG37" s="56">
        <v>0.54894179894200001</v>
      </c>
      <c r="CH37" s="56">
        <v>0.32993197278899999</v>
      </c>
      <c r="CI37" s="51">
        <v>2086</v>
      </c>
      <c r="CJ37" s="51">
        <v>2322</v>
      </c>
      <c r="CK37" s="51">
        <v>2521</v>
      </c>
      <c r="CL37" s="9">
        <v>4843</v>
      </c>
      <c r="CM37" s="55">
        <v>-9.2711129465207431E-2</v>
      </c>
      <c r="CN37" s="54">
        <v>2.3216682646212847</v>
      </c>
      <c r="CO37" s="51">
        <v>641</v>
      </c>
      <c r="CP37" s="51">
        <v>2905</v>
      </c>
      <c r="CQ37" s="51">
        <v>1746</v>
      </c>
      <c r="CR37" s="56">
        <v>0.13235597769977286</v>
      </c>
      <c r="CS37" s="56">
        <v>0.59983481313235598</v>
      </c>
      <c r="CT37" s="56">
        <v>0.3605203386330787</v>
      </c>
    </row>
    <row r="38" spans="1:98">
      <c r="A38">
        <v>35</v>
      </c>
      <c r="B38" s="4" t="s">
        <v>26</v>
      </c>
      <c r="C38" s="35">
        <v>1397</v>
      </c>
      <c r="D38" s="20">
        <v>2201</v>
      </c>
      <c r="E38" s="20">
        <v>2366</v>
      </c>
      <c r="F38" s="35">
        <v>4567</v>
      </c>
      <c r="G38" s="23"/>
      <c r="H38" s="10">
        <v>3.2691481746599855</v>
      </c>
      <c r="I38" s="22">
        <v>928</v>
      </c>
      <c r="J38" s="22">
        <v>3062</v>
      </c>
      <c r="K38" s="22">
        <v>577</v>
      </c>
      <c r="L38" s="12">
        <v>0.20319684694547843</v>
      </c>
      <c r="M38" s="12">
        <v>0.67046201007225747</v>
      </c>
      <c r="N38" s="12">
        <v>0.12634114298226407</v>
      </c>
      <c r="O38" s="35">
        <v>1529</v>
      </c>
      <c r="P38" s="20">
        <v>2254</v>
      </c>
      <c r="Q38" s="20">
        <v>2339</v>
      </c>
      <c r="R38" s="35">
        <v>4593</v>
      </c>
      <c r="S38" s="13">
        <v>5.6930151083862679E-3</v>
      </c>
      <c r="T38" s="10">
        <v>3.0039241334205364</v>
      </c>
      <c r="U38" s="22">
        <v>889</v>
      </c>
      <c r="V38" s="22">
        <v>3058</v>
      </c>
      <c r="W38" s="22">
        <v>646</v>
      </c>
      <c r="X38" s="12">
        <v>0.1935554104071413</v>
      </c>
      <c r="Y38" s="12">
        <v>0.66579577618114527</v>
      </c>
      <c r="Z38" s="12">
        <v>0.14064881341171348</v>
      </c>
      <c r="AA38" s="35">
        <v>1583</v>
      </c>
      <c r="AB38" s="35">
        <v>2202</v>
      </c>
      <c r="AC38" s="35">
        <v>2309</v>
      </c>
      <c r="AD38" s="35">
        <v>4511</v>
      </c>
      <c r="AE38" s="13">
        <v>-1.7853254953189679E-2</v>
      </c>
      <c r="AF38" s="10">
        <v>2.8496525584333545</v>
      </c>
      <c r="AG38" s="22">
        <v>794</v>
      </c>
      <c r="AH38" s="22">
        <v>2912</v>
      </c>
      <c r="AI38" s="22">
        <v>805</v>
      </c>
      <c r="AJ38" s="12">
        <v>0.17601418754156506</v>
      </c>
      <c r="AK38" s="12">
        <v>0.64553314121037464</v>
      </c>
      <c r="AL38" s="12">
        <v>0.1784526712480603</v>
      </c>
      <c r="AM38" s="35">
        <v>1744</v>
      </c>
      <c r="AN38" s="35">
        <v>2244</v>
      </c>
      <c r="AO38" s="35">
        <v>2397</v>
      </c>
      <c r="AP38" s="35">
        <v>4641</v>
      </c>
      <c r="AQ38" s="13">
        <v>2.8818443804034644E-2</v>
      </c>
      <c r="AR38" s="10">
        <v>2.6611238532110093</v>
      </c>
      <c r="AS38" s="22">
        <v>769</v>
      </c>
      <c r="AT38" s="22">
        <v>2950</v>
      </c>
      <c r="AU38" s="22">
        <v>922</v>
      </c>
      <c r="AV38" s="12">
        <v>0.16569704804998922</v>
      </c>
      <c r="AW38" s="12">
        <v>0.63563887093298854</v>
      </c>
      <c r="AX38" s="12">
        <v>0.19866408101702218</v>
      </c>
      <c r="AY38" s="35">
        <v>1766</v>
      </c>
      <c r="AZ38" s="35">
        <v>2209</v>
      </c>
      <c r="BA38" s="35">
        <v>2344</v>
      </c>
      <c r="BB38" s="35">
        <v>4553</v>
      </c>
      <c r="BC38" s="13">
        <v>-1.8961430726136652E-2</v>
      </c>
      <c r="BD38" s="10">
        <v>2.5781426953567386</v>
      </c>
      <c r="BE38" s="22">
        <v>657</v>
      </c>
      <c r="BF38" s="22">
        <v>2815</v>
      </c>
      <c r="BG38" s="22">
        <v>1081</v>
      </c>
      <c r="BH38" s="12">
        <v>0.14430046123435097</v>
      </c>
      <c r="BI38" s="12">
        <v>0.61827366571491327</v>
      </c>
      <c r="BJ38" s="12">
        <v>0.23742587305073579</v>
      </c>
      <c r="BK38" s="35">
        <v>1896</v>
      </c>
      <c r="BL38" s="35">
        <v>2291</v>
      </c>
      <c r="BM38" s="35">
        <v>2378</v>
      </c>
      <c r="BN38" s="35">
        <v>4669</v>
      </c>
      <c r="BO38" s="13">
        <v>2.5477707006369421E-2</v>
      </c>
      <c r="BP38" s="10">
        <v>2.4625527426160336</v>
      </c>
      <c r="BQ38" s="22">
        <v>613</v>
      </c>
      <c r="BR38" s="22">
        <v>2898</v>
      </c>
      <c r="BS38" s="22">
        <v>1158</v>
      </c>
      <c r="BT38" s="12">
        <v>0.13129149710858856</v>
      </c>
      <c r="BU38" s="12">
        <v>0.62068965517241381</v>
      </c>
      <c r="BV38" s="12">
        <v>0.24801884771899765</v>
      </c>
      <c r="BW38" s="51">
        <v>2054</v>
      </c>
      <c r="BX38" s="51">
        <v>2365</v>
      </c>
      <c r="BY38" s="51">
        <v>2458</v>
      </c>
      <c r="BZ38" s="51">
        <v>4823</v>
      </c>
      <c r="CA38" s="55">
        <v>3.1930333817126288E-2</v>
      </c>
      <c r="CB38" s="54">
        <v>2.3481012658227849</v>
      </c>
      <c r="CC38" s="51">
        <v>589</v>
      </c>
      <c r="CD38" s="51">
        <v>3027</v>
      </c>
      <c r="CE38" s="51">
        <v>1207</v>
      </c>
      <c r="CF38" s="56">
        <v>0.12212315985900001</v>
      </c>
      <c r="CG38" s="56">
        <v>0.62761766535399999</v>
      </c>
      <c r="CH38" s="56">
        <v>0.25025917478699999</v>
      </c>
      <c r="CI38" s="51">
        <v>2274</v>
      </c>
      <c r="CJ38" s="51">
        <v>2512</v>
      </c>
      <c r="CK38" s="51">
        <v>2446</v>
      </c>
      <c r="CL38" s="9">
        <v>4958</v>
      </c>
      <c r="CM38" s="55">
        <v>2.7228721258572008E-2</v>
      </c>
      <c r="CN38" s="54">
        <v>2.1802990325417766</v>
      </c>
      <c r="CO38" s="51">
        <v>589</v>
      </c>
      <c r="CP38" s="51">
        <v>3027</v>
      </c>
      <c r="CQ38" s="51">
        <v>1207</v>
      </c>
      <c r="CR38" s="56">
        <v>0.11879790237999194</v>
      </c>
      <c r="CS38" s="56">
        <v>0.61052843888664787</v>
      </c>
      <c r="CT38" s="56">
        <v>0.24344493747478821</v>
      </c>
    </row>
    <row r="39" spans="1:98">
      <c r="A39">
        <v>36</v>
      </c>
      <c r="B39" s="4" t="s">
        <v>27</v>
      </c>
      <c r="C39" s="14">
        <v>954</v>
      </c>
      <c r="D39" s="14">
        <v>1562</v>
      </c>
      <c r="E39" s="14">
        <v>1578</v>
      </c>
      <c r="F39" s="11">
        <v>3140</v>
      </c>
      <c r="G39" s="9"/>
      <c r="H39" s="10">
        <v>3.291404612159329</v>
      </c>
      <c r="I39" s="14">
        <v>727</v>
      </c>
      <c r="J39" s="14">
        <v>2070</v>
      </c>
      <c r="K39" s="14">
        <v>343</v>
      </c>
      <c r="L39" s="12">
        <v>0.23152866242038217</v>
      </c>
      <c r="M39" s="12">
        <v>0.65923566878980888</v>
      </c>
      <c r="N39" s="12">
        <v>0.10923566878980892</v>
      </c>
      <c r="O39" s="14">
        <v>941</v>
      </c>
      <c r="P39" s="14">
        <v>1506</v>
      </c>
      <c r="Q39" s="14">
        <v>1522</v>
      </c>
      <c r="R39" s="11">
        <v>3028</v>
      </c>
      <c r="S39" s="13">
        <v>-3.566878980891719E-2</v>
      </c>
      <c r="T39" s="10">
        <v>3.2178533475026567</v>
      </c>
      <c r="U39" s="14">
        <v>634</v>
      </c>
      <c r="V39" s="14">
        <v>2003</v>
      </c>
      <c r="W39" s="14">
        <v>391</v>
      </c>
      <c r="X39" s="12">
        <v>0.20937912813738441</v>
      </c>
      <c r="Y39" s="12">
        <v>0.66149273447820345</v>
      </c>
      <c r="Z39" s="12">
        <v>0.12912813738441214</v>
      </c>
      <c r="AA39" s="14">
        <v>919</v>
      </c>
      <c r="AB39" s="8">
        <v>1416</v>
      </c>
      <c r="AC39" s="8">
        <v>1410</v>
      </c>
      <c r="AD39" s="11">
        <v>2826</v>
      </c>
      <c r="AE39" s="13">
        <v>-6.6710700132100342E-2</v>
      </c>
      <c r="AF39" s="10">
        <v>3.0750816104461371</v>
      </c>
      <c r="AG39" s="8">
        <v>555</v>
      </c>
      <c r="AH39" s="8">
        <v>1766</v>
      </c>
      <c r="AI39" s="8">
        <v>505</v>
      </c>
      <c r="AJ39" s="12">
        <v>0.19639065817409768</v>
      </c>
      <c r="AK39" s="12">
        <v>0.62491153573956126</v>
      </c>
      <c r="AL39" s="12">
        <v>0.17869780608634112</v>
      </c>
      <c r="AM39" s="11">
        <v>908</v>
      </c>
      <c r="AN39" s="8">
        <v>1337</v>
      </c>
      <c r="AO39" s="8">
        <v>1312</v>
      </c>
      <c r="AP39" s="11">
        <v>2649</v>
      </c>
      <c r="AQ39" s="13">
        <v>-6.263269639065816E-2</v>
      </c>
      <c r="AR39" s="10">
        <v>2.9174008810572687</v>
      </c>
      <c r="AS39" s="8">
        <v>454</v>
      </c>
      <c r="AT39" s="8">
        <v>1633</v>
      </c>
      <c r="AU39" s="8">
        <v>562</v>
      </c>
      <c r="AV39" s="12">
        <v>0.17138542846357116</v>
      </c>
      <c r="AW39" s="12">
        <v>0.61645904114760286</v>
      </c>
      <c r="AX39" s="12">
        <v>0.21215553038882598</v>
      </c>
      <c r="AY39" s="26">
        <v>910</v>
      </c>
      <c r="AZ39" s="26">
        <v>1272</v>
      </c>
      <c r="BA39" s="26">
        <v>1264</v>
      </c>
      <c r="BB39" s="11">
        <v>2536</v>
      </c>
      <c r="BC39" s="13">
        <v>-4.2657606644016632E-2</v>
      </c>
      <c r="BD39" s="10">
        <v>2.7868131868131867</v>
      </c>
      <c r="BE39" s="8">
        <v>369</v>
      </c>
      <c r="BF39" s="8">
        <v>1540</v>
      </c>
      <c r="BG39" s="8">
        <v>627</v>
      </c>
      <c r="BH39" s="12">
        <v>0.14550473186119875</v>
      </c>
      <c r="BI39" s="12">
        <v>0.60725552050473186</v>
      </c>
      <c r="BJ39" s="12">
        <v>0.24723974763406939</v>
      </c>
      <c r="BK39" s="26">
        <v>884</v>
      </c>
      <c r="BL39" s="26">
        <v>1161</v>
      </c>
      <c r="BM39" s="11">
        <v>1193</v>
      </c>
      <c r="BN39" s="11">
        <v>2354</v>
      </c>
      <c r="BO39" s="13">
        <v>-7.1766561514195581E-2</v>
      </c>
      <c r="BP39" s="10">
        <v>2.6628959276018098</v>
      </c>
      <c r="BQ39" s="8">
        <v>294</v>
      </c>
      <c r="BR39" s="8">
        <v>1414</v>
      </c>
      <c r="BS39" s="8">
        <v>646</v>
      </c>
      <c r="BT39" s="12">
        <v>0.12489379779099405</v>
      </c>
      <c r="BU39" s="12">
        <v>0.60067969413763811</v>
      </c>
      <c r="BV39" s="12">
        <v>0.27442650807136787</v>
      </c>
      <c r="BW39" s="34">
        <v>867</v>
      </c>
      <c r="BX39" s="34">
        <v>1080</v>
      </c>
      <c r="BY39" s="9">
        <v>1109</v>
      </c>
      <c r="BZ39" s="9">
        <v>2189</v>
      </c>
      <c r="CA39" s="55">
        <v>-7.5376884422110546E-2</v>
      </c>
      <c r="CB39" s="54">
        <v>2.5247981545559401</v>
      </c>
      <c r="CC39" s="51">
        <v>235</v>
      </c>
      <c r="CD39" s="51">
        <v>1288</v>
      </c>
      <c r="CE39" s="51">
        <v>666</v>
      </c>
      <c r="CF39" s="56">
        <v>0.107354956601</v>
      </c>
      <c r="CG39" s="56">
        <v>0.58839652809499998</v>
      </c>
      <c r="CH39" s="56">
        <v>0.30424851530399999</v>
      </c>
      <c r="CI39" s="34">
        <v>855</v>
      </c>
      <c r="CJ39" s="34">
        <v>1037</v>
      </c>
      <c r="CK39" s="9">
        <v>1066</v>
      </c>
      <c r="CL39" s="9">
        <v>2103</v>
      </c>
      <c r="CM39" s="55">
        <v>-4.0893961008083624E-2</v>
      </c>
      <c r="CN39" s="54">
        <v>2.4596491228070176</v>
      </c>
      <c r="CO39" s="51">
        <v>235</v>
      </c>
      <c r="CP39" s="51">
        <v>1288</v>
      </c>
      <c r="CQ39" s="51">
        <v>666</v>
      </c>
      <c r="CR39" s="56">
        <v>0.11174512601046124</v>
      </c>
      <c r="CS39" s="56">
        <v>0.61245839277223013</v>
      </c>
      <c r="CT39" s="56">
        <v>0.31669044222539228</v>
      </c>
    </row>
    <row r="40" spans="1:98">
      <c r="A40">
        <v>37</v>
      </c>
      <c r="B40" s="4" t="s">
        <v>28</v>
      </c>
      <c r="C40" s="35">
        <v>608</v>
      </c>
      <c r="D40" s="35">
        <v>1020</v>
      </c>
      <c r="E40" s="35">
        <v>1055</v>
      </c>
      <c r="F40" s="35">
        <v>2075</v>
      </c>
      <c r="G40" s="23"/>
      <c r="H40" s="10">
        <v>3.4128289473684212</v>
      </c>
      <c r="I40" s="22">
        <v>446</v>
      </c>
      <c r="J40" s="22">
        <v>1380</v>
      </c>
      <c r="K40" s="22">
        <v>249</v>
      </c>
      <c r="L40" s="12">
        <v>0.21493975903614457</v>
      </c>
      <c r="M40" s="12">
        <v>0.66506024096385541</v>
      </c>
      <c r="N40" s="12">
        <v>0.12</v>
      </c>
      <c r="O40" s="35">
        <v>700</v>
      </c>
      <c r="P40" s="35">
        <v>1051</v>
      </c>
      <c r="Q40" s="35">
        <v>1120</v>
      </c>
      <c r="R40" s="35">
        <v>2171</v>
      </c>
      <c r="S40" s="13">
        <v>4.6265060240963773E-2</v>
      </c>
      <c r="T40" s="10">
        <v>3.1014285714285714</v>
      </c>
      <c r="U40" s="22">
        <v>433</v>
      </c>
      <c r="V40" s="22">
        <v>1430</v>
      </c>
      <c r="W40" s="22">
        <v>308</v>
      </c>
      <c r="X40" s="12">
        <v>0.19944725932749885</v>
      </c>
      <c r="Y40" s="12">
        <v>0.6586826347305389</v>
      </c>
      <c r="Z40" s="12">
        <v>0.14187010594196223</v>
      </c>
      <c r="AA40" s="35">
        <v>891</v>
      </c>
      <c r="AB40" s="35">
        <v>1170</v>
      </c>
      <c r="AC40" s="35">
        <v>1199</v>
      </c>
      <c r="AD40" s="35">
        <v>2369</v>
      </c>
      <c r="AE40" s="13">
        <v>9.1202210962689989E-2</v>
      </c>
      <c r="AF40" s="10">
        <v>2.6588103254769924</v>
      </c>
      <c r="AG40" s="22">
        <v>443</v>
      </c>
      <c r="AH40" s="22">
        <v>1602</v>
      </c>
      <c r="AI40" s="22">
        <v>324</v>
      </c>
      <c r="AJ40" s="12">
        <v>0.1869987336428873</v>
      </c>
      <c r="AK40" s="12">
        <v>0.67623469818488813</v>
      </c>
      <c r="AL40" s="12">
        <v>0.13676656817222457</v>
      </c>
      <c r="AM40" s="35">
        <v>947</v>
      </c>
      <c r="AN40" s="35">
        <v>1142</v>
      </c>
      <c r="AO40" s="35">
        <v>1246</v>
      </c>
      <c r="AP40" s="35">
        <v>2388</v>
      </c>
      <c r="AQ40" s="13">
        <v>8.0202617138032117E-3</v>
      </c>
      <c r="AR40" s="10">
        <v>2.5216473072861669</v>
      </c>
      <c r="AS40" s="22">
        <v>401</v>
      </c>
      <c r="AT40" s="22">
        <v>1599</v>
      </c>
      <c r="AU40" s="22">
        <v>388</v>
      </c>
      <c r="AV40" s="12">
        <v>0.16792294807370184</v>
      </c>
      <c r="AW40" s="12">
        <v>0.66959798994974873</v>
      </c>
      <c r="AX40" s="12">
        <v>0.1624790619765494</v>
      </c>
      <c r="AY40" s="35">
        <v>877</v>
      </c>
      <c r="AZ40" s="35">
        <v>1072</v>
      </c>
      <c r="BA40" s="35">
        <v>1155</v>
      </c>
      <c r="BB40" s="35">
        <v>2227</v>
      </c>
      <c r="BC40" s="13">
        <v>-6.7420435510887722E-2</v>
      </c>
      <c r="BD40" s="10">
        <v>2.5393386545039909</v>
      </c>
      <c r="BE40" s="22">
        <v>333</v>
      </c>
      <c r="BF40" s="22">
        <v>1456</v>
      </c>
      <c r="BG40" s="22">
        <v>438</v>
      </c>
      <c r="BH40" s="12">
        <v>0.14952851369555456</v>
      </c>
      <c r="BI40" s="12">
        <v>0.65379434216434662</v>
      </c>
      <c r="BJ40" s="12">
        <v>0.19667714414009879</v>
      </c>
      <c r="BK40" s="35">
        <v>934</v>
      </c>
      <c r="BL40" s="35">
        <v>1050</v>
      </c>
      <c r="BM40" s="35">
        <v>1115</v>
      </c>
      <c r="BN40" s="35">
        <v>2165</v>
      </c>
      <c r="BO40" s="13">
        <v>-2.7840143691064245E-2</v>
      </c>
      <c r="BP40" s="10">
        <v>2.3179871520342612</v>
      </c>
      <c r="BQ40" s="22">
        <v>270</v>
      </c>
      <c r="BR40" s="22">
        <v>1411</v>
      </c>
      <c r="BS40" s="22">
        <v>484</v>
      </c>
      <c r="BT40" s="12">
        <v>0.12471131639722864</v>
      </c>
      <c r="BU40" s="12">
        <v>0.6517321016166282</v>
      </c>
      <c r="BV40" s="12">
        <v>0.2235565819861432</v>
      </c>
      <c r="BW40" s="51">
        <v>883</v>
      </c>
      <c r="BX40" s="51">
        <v>1004</v>
      </c>
      <c r="BY40" s="51">
        <v>1030</v>
      </c>
      <c r="BZ40" s="51">
        <v>2034</v>
      </c>
      <c r="CA40" s="55">
        <v>-6.4405113077679488E-2</v>
      </c>
      <c r="CB40" s="54">
        <v>2.303510758776897</v>
      </c>
      <c r="CC40" s="51">
        <v>261</v>
      </c>
      <c r="CD40" s="51">
        <v>1252</v>
      </c>
      <c r="CE40" s="51">
        <v>502</v>
      </c>
      <c r="CF40" s="56">
        <v>0.12952853598</v>
      </c>
      <c r="CG40" s="56">
        <v>0.62133995037200007</v>
      </c>
      <c r="CH40" s="56">
        <v>0.24913151364800001</v>
      </c>
      <c r="CI40" s="51">
        <v>915</v>
      </c>
      <c r="CJ40" s="51">
        <v>951</v>
      </c>
      <c r="CK40" s="51">
        <v>956</v>
      </c>
      <c r="CL40" s="9">
        <v>1907</v>
      </c>
      <c r="CM40" s="55">
        <v>-6.6596748820136442E-2</v>
      </c>
      <c r="CN40" s="54">
        <v>2.084153005464481</v>
      </c>
      <c r="CO40" s="51">
        <v>261</v>
      </c>
      <c r="CP40" s="51">
        <v>1252</v>
      </c>
      <c r="CQ40" s="51">
        <v>502</v>
      </c>
      <c r="CR40" s="56">
        <v>0.13686418458311483</v>
      </c>
      <c r="CS40" s="56">
        <v>0.65652857891976923</v>
      </c>
      <c r="CT40" s="56">
        <v>0.26324069218668067</v>
      </c>
    </row>
    <row r="41" spans="1:98">
      <c r="A41">
        <v>38</v>
      </c>
      <c r="B41" s="4" t="s">
        <v>29</v>
      </c>
      <c r="C41" s="35">
        <v>1355</v>
      </c>
      <c r="D41" s="20">
        <v>1946</v>
      </c>
      <c r="E41" s="20">
        <v>2139</v>
      </c>
      <c r="F41" s="35">
        <v>4085</v>
      </c>
      <c r="G41" s="23"/>
      <c r="H41" s="10">
        <v>3.0147601476014758</v>
      </c>
      <c r="I41" s="22">
        <v>898</v>
      </c>
      <c r="J41" s="22">
        <v>2708</v>
      </c>
      <c r="K41" s="22">
        <v>479</v>
      </c>
      <c r="L41" s="12">
        <v>0.21982864137086902</v>
      </c>
      <c r="M41" s="12">
        <v>0.66291309669522647</v>
      </c>
      <c r="N41" s="12">
        <v>0.11725826193390453</v>
      </c>
      <c r="O41" s="35">
        <v>1285</v>
      </c>
      <c r="P41" s="20">
        <v>1841</v>
      </c>
      <c r="Q41" s="20">
        <v>1908</v>
      </c>
      <c r="R41" s="35">
        <v>3749</v>
      </c>
      <c r="S41" s="13">
        <v>-8.2252141982864124E-2</v>
      </c>
      <c r="T41" s="10">
        <v>2.917509727626459</v>
      </c>
      <c r="U41" s="22">
        <v>699</v>
      </c>
      <c r="V41" s="22">
        <v>2553</v>
      </c>
      <c r="W41" s="22">
        <v>497</v>
      </c>
      <c r="X41" s="12">
        <v>0.18644971992531342</v>
      </c>
      <c r="Y41" s="12">
        <v>0.68098159509202449</v>
      </c>
      <c r="Z41" s="12">
        <v>0.13256868498266206</v>
      </c>
      <c r="AA41" s="35">
        <v>1168</v>
      </c>
      <c r="AB41" s="35">
        <v>1594</v>
      </c>
      <c r="AC41" s="35">
        <v>1646</v>
      </c>
      <c r="AD41" s="35">
        <v>3240</v>
      </c>
      <c r="AE41" s="13">
        <v>-0.13576953854361162</v>
      </c>
      <c r="AF41" s="10">
        <v>2.7739726027397262</v>
      </c>
      <c r="AG41" s="22">
        <v>477</v>
      </c>
      <c r="AH41" s="22">
        <v>2188</v>
      </c>
      <c r="AI41" s="22">
        <v>575</v>
      </c>
      <c r="AJ41" s="12">
        <v>0.14722222222222223</v>
      </c>
      <c r="AK41" s="12">
        <v>0.6753086419753086</v>
      </c>
      <c r="AL41" s="12">
        <v>0.17746913580246915</v>
      </c>
      <c r="AM41" s="35">
        <v>1230</v>
      </c>
      <c r="AN41" s="35">
        <v>1488</v>
      </c>
      <c r="AO41" s="35">
        <v>1541</v>
      </c>
      <c r="AP41" s="35">
        <v>3029</v>
      </c>
      <c r="AQ41" s="13">
        <v>-6.5123456790123435E-2</v>
      </c>
      <c r="AR41" s="10">
        <v>2.46260162601626</v>
      </c>
      <c r="AS41" s="22">
        <v>366</v>
      </c>
      <c r="AT41" s="22">
        <v>2038</v>
      </c>
      <c r="AU41" s="22">
        <v>625</v>
      </c>
      <c r="AV41" s="12">
        <v>0.12083195774182899</v>
      </c>
      <c r="AW41" s="12">
        <v>0.67282931660614065</v>
      </c>
      <c r="AX41" s="12">
        <v>0.20633872565203037</v>
      </c>
      <c r="AY41" s="35">
        <v>1228</v>
      </c>
      <c r="AZ41" s="35">
        <v>1393</v>
      </c>
      <c r="BA41" s="35">
        <v>1450</v>
      </c>
      <c r="BB41" s="35">
        <v>2843</v>
      </c>
      <c r="BC41" s="13">
        <v>-6.1406404754044241E-2</v>
      </c>
      <c r="BD41" s="10">
        <v>2.3151465798045603</v>
      </c>
      <c r="BE41" s="22">
        <v>291</v>
      </c>
      <c r="BF41" s="22">
        <v>1822</v>
      </c>
      <c r="BG41" s="22">
        <v>730</v>
      </c>
      <c r="BH41" s="12">
        <v>0.10235666549419627</v>
      </c>
      <c r="BI41" s="12">
        <v>0.64087231797397115</v>
      </c>
      <c r="BJ41" s="12">
        <v>0.2567710165318326</v>
      </c>
      <c r="BK41" s="35">
        <v>1233</v>
      </c>
      <c r="BL41" s="35">
        <v>1356</v>
      </c>
      <c r="BM41" s="35">
        <v>1351</v>
      </c>
      <c r="BN41" s="35">
        <v>2707</v>
      </c>
      <c r="BO41" s="13">
        <v>-4.7836792120998894E-2</v>
      </c>
      <c r="BP41" s="10">
        <v>2.1954582319545821</v>
      </c>
      <c r="BQ41" s="22">
        <v>255</v>
      </c>
      <c r="BR41" s="22">
        <v>1651</v>
      </c>
      <c r="BS41" s="22">
        <v>801</v>
      </c>
      <c r="BT41" s="12">
        <v>9.4200221647580351E-2</v>
      </c>
      <c r="BU41" s="12">
        <v>0.60990025858884378</v>
      </c>
      <c r="BV41" s="12">
        <v>0.29589951976357592</v>
      </c>
      <c r="BW41" s="51">
        <v>1207</v>
      </c>
      <c r="BX41" s="51">
        <v>1276</v>
      </c>
      <c r="BY41" s="51">
        <v>1214</v>
      </c>
      <c r="BZ41" s="51">
        <v>2490</v>
      </c>
      <c r="CA41" s="55">
        <v>-8.7148594377510089E-2</v>
      </c>
      <c r="CB41" s="54">
        <v>2.0629660314830156</v>
      </c>
      <c r="CC41" s="51">
        <v>230</v>
      </c>
      <c r="CD41" s="51">
        <v>1452</v>
      </c>
      <c r="CE41" s="51">
        <v>808</v>
      </c>
      <c r="CF41" s="56">
        <v>9.2369477912000009E-2</v>
      </c>
      <c r="CG41" s="56">
        <v>0.58313253011999999</v>
      </c>
      <c r="CH41" s="56">
        <v>0.324497991968</v>
      </c>
      <c r="CI41" s="51">
        <v>1123</v>
      </c>
      <c r="CJ41" s="51">
        <v>1171</v>
      </c>
      <c r="CK41" s="51">
        <v>1123</v>
      </c>
      <c r="CL41" s="9">
        <v>2294</v>
      </c>
      <c r="CM41" s="55">
        <v>-8.544027898866613E-2</v>
      </c>
      <c r="CN41" s="54">
        <v>2.0427426536064113</v>
      </c>
      <c r="CO41" s="51">
        <v>230</v>
      </c>
      <c r="CP41" s="51">
        <v>1452</v>
      </c>
      <c r="CQ41" s="51">
        <v>808</v>
      </c>
      <c r="CR41" s="56">
        <v>0.1002615518744551</v>
      </c>
      <c r="CS41" s="56">
        <v>0.63295553618134259</v>
      </c>
      <c r="CT41" s="56">
        <v>0.35222319093286836</v>
      </c>
    </row>
    <row r="42" spans="1:98">
      <c r="A42">
        <v>39</v>
      </c>
      <c r="B42" s="4" t="s">
        <v>30</v>
      </c>
      <c r="C42" s="35">
        <v>1183</v>
      </c>
      <c r="D42" s="20">
        <v>2095</v>
      </c>
      <c r="E42" s="20">
        <v>2181</v>
      </c>
      <c r="F42" s="35">
        <v>4276</v>
      </c>
      <c r="G42" s="23"/>
      <c r="H42" s="10">
        <v>3.6145393068469991</v>
      </c>
      <c r="I42" s="22">
        <v>908</v>
      </c>
      <c r="J42" s="22">
        <v>2832</v>
      </c>
      <c r="K42" s="22">
        <v>536</v>
      </c>
      <c r="L42" s="12">
        <v>0.21234798877455566</v>
      </c>
      <c r="M42" s="12">
        <v>0.66230121608980352</v>
      </c>
      <c r="N42" s="12">
        <v>0.12535079513564079</v>
      </c>
      <c r="O42" s="35">
        <v>1343</v>
      </c>
      <c r="P42" s="20">
        <v>2025</v>
      </c>
      <c r="Q42" s="20">
        <v>2100</v>
      </c>
      <c r="R42" s="35">
        <v>4125</v>
      </c>
      <c r="S42" s="13">
        <v>-3.5313376987839096E-2</v>
      </c>
      <c r="T42" s="10">
        <v>3.0714817572598658</v>
      </c>
      <c r="U42" s="22">
        <v>783</v>
      </c>
      <c r="V42" s="22">
        <v>2811</v>
      </c>
      <c r="W42" s="22">
        <v>531</v>
      </c>
      <c r="X42" s="12">
        <v>0.18981818181818183</v>
      </c>
      <c r="Y42" s="12">
        <v>0.68145454545454542</v>
      </c>
      <c r="Z42" s="12">
        <v>0.12872727272727272</v>
      </c>
      <c r="AA42" s="35">
        <v>1235</v>
      </c>
      <c r="AB42" s="35">
        <v>1817</v>
      </c>
      <c r="AC42" s="35">
        <v>1958</v>
      </c>
      <c r="AD42" s="35">
        <v>3775</v>
      </c>
      <c r="AE42" s="13">
        <v>-8.484848484848484E-2</v>
      </c>
      <c r="AF42" s="10">
        <v>3.0566801619433197</v>
      </c>
      <c r="AG42" s="22">
        <v>641</v>
      </c>
      <c r="AH42" s="22">
        <v>2497</v>
      </c>
      <c r="AI42" s="22">
        <v>637</v>
      </c>
      <c r="AJ42" s="12">
        <v>0.16980132450331126</v>
      </c>
      <c r="AK42" s="12">
        <v>0.6614569536423841</v>
      </c>
      <c r="AL42" s="12">
        <v>0.16874172185430464</v>
      </c>
      <c r="AM42" s="35">
        <v>1271</v>
      </c>
      <c r="AN42" s="35">
        <v>1699</v>
      </c>
      <c r="AO42" s="35">
        <v>1790</v>
      </c>
      <c r="AP42" s="35">
        <v>3489</v>
      </c>
      <c r="AQ42" s="13">
        <v>-7.5761589403973484E-2</v>
      </c>
      <c r="AR42" s="10">
        <v>2.7450826121164438</v>
      </c>
      <c r="AS42" s="22">
        <v>467</v>
      </c>
      <c r="AT42" s="22">
        <v>2300</v>
      </c>
      <c r="AU42" s="22">
        <v>722</v>
      </c>
      <c r="AV42" s="12">
        <v>0.13384924047004873</v>
      </c>
      <c r="AW42" s="12">
        <v>0.65921467469188877</v>
      </c>
      <c r="AX42" s="12">
        <v>0.20693608483806247</v>
      </c>
      <c r="AY42" s="35">
        <v>1311</v>
      </c>
      <c r="AZ42" s="35">
        <v>1683</v>
      </c>
      <c r="BA42" s="35">
        <v>1822</v>
      </c>
      <c r="BB42" s="35">
        <v>3505</v>
      </c>
      <c r="BC42" s="13">
        <v>4.5858412152479655E-3</v>
      </c>
      <c r="BD42" s="10">
        <v>2.6735316552250192</v>
      </c>
      <c r="BE42" s="22">
        <v>428</v>
      </c>
      <c r="BF42" s="22">
        <v>2198</v>
      </c>
      <c r="BG42" s="22">
        <v>879</v>
      </c>
      <c r="BH42" s="12">
        <v>0.12211126961483595</v>
      </c>
      <c r="BI42" s="12">
        <v>0.62710413694721823</v>
      </c>
      <c r="BJ42" s="12">
        <v>0.25078459343794579</v>
      </c>
      <c r="BK42" s="35">
        <v>1463</v>
      </c>
      <c r="BL42" s="35">
        <v>1799</v>
      </c>
      <c r="BM42" s="35">
        <v>1784</v>
      </c>
      <c r="BN42" s="35">
        <v>3583</v>
      </c>
      <c r="BO42" s="13">
        <v>2.2253922967189643E-2</v>
      </c>
      <c r="BP42" s="10">
        <v>2.449077238550923</v>
      </c>
      <c r="BQ42" s="22">
        <v>409</v>
      </c>
      <c r="BR42" s="22">
        <v>2144</v>
      </c>
      <c r="BS42" s="22">
        <v>1030</v>
      </c>
      <c r="BT42" s="12">
        <v>0.11415015350265141</v>
      </c>
      <c r="BU42" s="12">
        <v>0.59838124476695509</v>
      </c>
      <c r="BV42" s="12">
        <v>0.28746860173039351</v>
      </c>
      <c r="BW42" s="51">
        <v>1740</v>
      </c>
      <c r="BX42" s="51">
        <v>2032</v>
      </c>
      <c r="BY42" s="51">
        <v>1779</v>
      </c>
      <c r="BZ42" s="51">
        <v>3811</v>
      </c>
      <c r="CA42" s="55">
        <v>5.9826817108370456E-2</v>
      </c>
      <c r="CB42" s="54">
        <v>2.1902298850574713</v>
      </c>
      <c r="CC42" s="51">
        <v>441</v>
      </c>
      <c r="CD42" s="51">
        <v>2267</v>
      </c>
      <c r="CE42" s="51">
        <v>1100</v>
      </c>
      <c r="CF42" s="56">
        <v>0.115808823529</v>
      </c>
      <c r="CG42" s="56">
        <v>0.59532563025200003</v>
      </c>
      <c r="CH42" s="56">
        <v>0.28886554621799998</v>
      </c>
      <c r="CI42" s="51">
        <v>1281</v>
      </c>
      <c r="CJ42" s="51">
        <v>1553</v>
      </c>
      <c r="CK42" s="51">
        <v>1634</v>
      </c>
      <c r="CL42" s="9">
        <v>3187</v>
      </c>
      <c r="CM42" s="55">
        <v>-0.19579541888923746</v>
      </c>
      <c r="CN42" s="54">
        <v>2.4879000780640124</v>
      </c>
      <c r="CO42" s="51">
        <v>441</v>
      </c>
      <c r="CP42" s="51">
        <v>2267</v>
      </c>
      <c r="CQ42" s="51">
        <v>1100</v>
      </c>
      <c r="CR42" s="56">
        <v>0.13837464700345153</v>
      </c>
      <c r="CS42" s="56">
        <v>0.711327267022278</v>
      </c>
      <c r="CT42" s="56">
        <v>0.34515218073423282</v>
      </c>
    </row>
    <row r="43" spans="1:98">
      <c r="A43">
        <v>40</v>
      </c>
      <c r="B43" s="4" t="s">
        <v>31</v>
      </c>
      <c r="C43" s="20">
        <v>6201</v>
      </c>
      <c r="D43" s="20">
        <v>9452</v>
      </c>
      <c r="E43" s="20">
        <v>9441</v>
      </c>
      <c r="F43" s="25">
        <v>18893</v>
      </c>
      <c r="G43" s="9"/>
      <c r="H43" s="10">
        <v>3.0467666505402353</v>
      </c>
      <c r="I43" s="33">
        <v>4567</v>
      </c>
      <c r="J43" s="33">
        <v>12937</v>
      </c>
      <c r="K43" s="33">
        <v>1389</v>
      </c>
      <c r="L43" s="12">
        <v>0.24172974117397977</v>
      </c>
      <c r="M43" s="12">
        <v>0.68475096596623086</v>
      </c>
      <c r="N43" s="12">
        <v>7.3519292859789337E-2</v>
      </c>
      <c r="O43" s="20">
        <v>6337</v>
      </c>
      <c r="P43" s="20">
        <v>9454</v>
      </c>
      <c r="Q43" s="20">
        <v>9438</v>
      </c>
      <c r="R43" s="25">
        <v>18892</v>
      </c>
      <c r="S43" s="13">
        <v>-5.2929656486511156E-5</v>
      </c>
      <c r="T43" s="10">
        <v>2.9812213981379201</v>
      </c>
      <c r="U43" s="33">
        <v>4359</v>
      </c>
      <c r="V43" s="33">
        <v>12875</v>
      </c>
      <c r="W43" s="33">
        <v>1658</v>
      </c>
      <c r="X43" s="12">
        <v>0.23073258522125767</v>
      </c>
      <c r="Y43" s="12">
        <v>0.68150539911073471</v>
      </c>
      <c r="Z43" s="12">
        <v>8.776201566800762E-2</v>
      </c>
      <c r="AA43" s="20">
        <v>6596</v>
      </c>
      <c r="AB43" s="20">
        <v>9200</v>
      </c>
      <c r="AC43" s="20">
        <v>8830</v>
      </c>
      <c r="AD43" s="25">
        <v>18030</v>
      </c>
      <c r="AE43" s="13">
        <v>-4.5627778954054676E-2</v>
      </c>
      <c r="AF43" s="10">
        <v>2.733474833232262</v>
      </c>
      <c r="AG43" s="11">
        <v>3639</v>
      </c>
      <c r="AH43" s="11">
        <v>12427</v>
      </c>
      <c r="AI43" s="11">
        <v>1957</v>
      </c>
      <c r="AJ43" s="12">
        <v>0.20183028286189683</v>
      </c>
      <c r="AK43" s="12">
        <v>0.68924015529672766</v>
      </c>
      <c r="AL43" s="12">
        <v>0.10854132002218525</v>
      </c>
      <c r="AM43" s="20">
        <v>6802</v>
      </c>
      <c r="AN43" s="20">
        <v>8618</v>
      </c>
      <c r="AO43" s="20">
        <v>8460</v>
      </c>
      <c r="AP43" s="25">
        <v>17078</v>
      </c>
      <c r="AQ43" s="13">
        <v>-5.2800887409872432E-2</v>
      </c>
      <c r="AR43" s="10">
        <v>2.5107321376065861</v>
      </c>
      <c r="AS43" s="36">
        <v>3089</v>
      </c>
      <c r="AT43" s="36">
        <v>11608</v>
      </c>
      <c r="AU43" s="36">
        <v>2381</v>
      </c>
      <c r="AV43" s="12">
        <v>0.18087598079400399</v>
      </c>
      <c r="AW43" s="12">
        <v>0.67970488347581681</v>
      </c>
      <c r="AX43" s="12">
        <v>0.13941913573017917</v>
      </c>
      <c r="AY43" s="20">
        <v>6916</v>
      </c>
      <c r="AZ43" s="20">
        <v>8087</v>
      </c>
      <c r="BA43" s="20">
        <v>8097</v>
      </c>
      <c r="BB43" s="25">
        <v>16184</v>
      </c>
      <c r="BC43" s="13">
        <v>-5.2348050122965173E-2</v>
      </c>
      <c r="BD43" s="10">
        <v>2.3400809716599191</v>
      </c>
      <c r="BE43" s="33">
        <v>2421</v>
      </c>
      <c r="BF43" s="33">
        <v>11038</v>
      </c>
      <c r="BG43" s="33">
        <v>2725</v>
      </c>
      <c r="BH43" s="12">
        <v>0.14959218981710332</v>
      </c>
      <c r="BI43" s="12">
        <v>0.68203163618388529</v>
      </c>
      <c r="BJ43" s="12">
        <v>0.16837617399901136</v>
      </c>
      <c r="BK43" s="20">
        <v>7043</v>
      </c>
      <c r="BL43" s="20">
        <v>8017</v>
      </c>
      <c r="BM43" s="20">
        <v>8159</v>
      </c>
      <c r="BN43" s="25">
        <v>16176</v>
      </c>
      <c r="BO43" s="13">
        <v>-4.9431537320809849E-4</v>
      </c>
      <c r="BP43" s="10">
        <v>2.2967485446542666</v>
      </c>
      <c r="BQ43" s="33">
        <v>2226</v>
      </c>
      <c r="BR43" s="33">
        <v>10760</v>
      </c>
      <c r="BS43" s="33">
        <v>3190</v>
      </c>
      <c r="BT43" s="12">
        <v>0.13761127596439168</v>
      </c>
      <c r="BU43" s="12">
        <v>0.66518298714144408</v>
      </c>
      <c r="BV43" s="12">
        <v>0.19720573689416421</v>
      </c>
      <c r="BW43" s="20">
        <v>7102</v>
      </c>
      <c r="BX43" s="20">
        <v>7792</v>
      </c>
      <c r="BY43" s="20">
        <v>7776</v>
      </c>
      <c r="BZ43" s="51">
        <v>15568</v>
      </c>
      <c r="CA43" s="55">
        <v>-3.9054470709146916E-2</v>
      </c>
      <c r="CB43" s="54">
        <v>2.1920585750492818</v>
      </c>
      <c r="CC43" s="51">
        <v>2181</v>
      </c>
      <c r="CD43" s="51">
        <v>10045</v>
      </c>
      <c r="CE43" s="51">
        <v>3342</v>
      </c>
      <c r="CF43" s="56">
        <v>0.140095066804</v>
      </c>
      <c r="CG43" s="56">
        <v>0.64523381294999993</v>
      </c>
      <c r="CH43" s="56">
        <v>0.214671120247</v>
      </c>
      <c r="CI43" s="20">
        <v>6974</v>
      </c>
      <c r="CJ43" s="20">
        <v>7538</v>
      </c>
      <c r="CK43" s="20">
        <v>7480</v>
      </c>
      <c r="CL43" s="9">
        <v>15018</v>
      </c>
      <c r="CM43" s="55">
        <v>-3.6622719403382575E-2</v>
      </c>
      <c r="CN43" s="54">
        <v>2.1534270146257528</v>
      </c>
      <c r="CO43" s="51">
        <v>2181</v>
      </c>
      <c r="CP43" s="51">
        <v>10045</v>
      </c>
      <c r="CQ43" s="51">
        <v>3342</v>
      </c>
      <c r="CR43" s="56">
        <v>0.14522572912504994</v>
      </c>
      <c r="CS43" s="56">
        <v>0.66886402983086968</v>
      </c>
      <c r="CT43" s="56">
        <v>0.22253296044746304</v>
      </c>
    </row>
    <row r="44" spans="1:98">
      <c r="A44">
        <v>41</v>
      </c>
      <c r="B44" s="4" t="s">
        <v>32</v>
      </c>
      <c r="C44" s="8">
        <v>2313</v>
      </c>
      <c r="D44" s="8">
        <v>3867</v>
      </c>
      <c r="E44" s="8">
        <v>4064</v>
      </c>
      <c r="F44" s="9">
        <v>7931</v>
      </c>
      <c r="G44" s="9"/>
      <c r="H44" s="10">
        <v>3.4288802421098139</v>
      </c>
      <c r="I44" s="14">
        <v>1689</v>
      </c>
      <c r="J44" s="14">
        <v>5211</v>
      </c>
      <c r="K44" s="14">
        <v>1031</v>
      </c>
      <c r="L44" s="12">
        <v>0.21296179548606733</v>
      </c>
      <c r="M44" s="12">
        <v>0.65704198713907447</v>
      </c>
      <c r="N44" s="12">
        <v>0.12999621737485814</v>
      </c>
      <c r="O44" s="8">
        <v>2860</v>
      </c>
      <c r="P44" s="8">
        <v>4282</v>
      </c>
      <c r="Q44" s="8">
        <v>4000</v>
      </c>
      <c r="R44" s="9">
        <v>8282</v>
      </c>
      <c r="S44" s="13">
        <v>4.4256714159626842E-2</v>
      </c>
      <c r="T44" s="10">
        <v>2.895804195804196</v>
      </c>
      <c r="U44" s="14">
        <v>1566</v>
      </c>
      <c r="V44" s="14">
        <v>5576</v>
      </c>
      <c r="W44" s="14">
        <v>1140</v>
      </c>
      <c r="X44" s="12">
        <v>0.18908476213475006</v>
      </c>
      <c r="Y44" s="12">
        <v>0.67326732673267331</v>
      </c>
      <c r="Z44" s="12">
        <v>0.13764791113257668</v>
      </c>
      <c r="AA44" s="8">
        <v>2572</v>
      </c>
      <c r="AB44" s="8">
        <v>3743</v>
      </c>
      <c r="AC44" s="8">
        <v>3948</v>
      </c>
      <c r="AD44" s="9">
        <v>7691</v>
      </c>
      <c r="AE44" s="13">
        <v>-7.1359574981888385E-2</v>
      </c>
      <c r="AF44" s="10">
        <v>2.9902799377916018</v>
      </c>
      <c r="AG44" s="8">
        <v>1432</v>
      </c>
      <c r="AH44" s="8">
        <v>4974</v>
      </c>
      <c r="AI44" s="8">
        <v>1285</v>
      </c>
      <c r="AJ44" s="12">
        <v>0.18619165258093875</v>
      </c>
      <c r="AK44" s="12">
        <v>0.64672994409049533</v>
      </c>
      <c r="AL44" s="12">
        <v>0.16707840332856586</v>
      </c>
      <c r="AM44" s="8">
        <v>2696</v>
      </c>
      <c r="AN44" s="8">
        <v>3672</v>
      </c>
      <c r="AO44" s="8">
        <v>3758</v>
      </c>
      <c r="AP44" s="9">
        <v>7430</v>
      </c>
      <c r="AQ44" s="13">
        <v>-3.3935769080743694E-2</v>
      </c>
      <c r="AR44" s="10">
        <v>2.7559347181008902</v>
      </c>
      <c r="AS44" s="8">
        <v>1238</v>
      </c>
      <c r="AT44" s="8">
        <v>4727</v>
      </c>
      <c r="AU44" s="8">
        <v>1465</v>
      </c>
      <c r="AV44" s="12">
        <v>0.16662180349932706</v>
      </c>
      <c r="AW44" s="12">
        <v>0.63620457604306868</v>
      </c>
      <c r="AX44" s="12">
        <v>0.19717362045760431</v>
      </c>
      <c r="AY44" s="8">
        <v>2752</v>
      </c>
      <c r="AZ44" s="8">
        <v>3577</v>
      </c>
      <c r="BA44" s="8">
        <v>3672</v>
      </c>
      <c r="BB44" s="9">
        <v>7249</v>
      </c>
      <c r="BC44" s="13">
        <v>-2.4360699865410451E-2</v>
      </c>
      <c r="BD44" s="10">
        <v>2.6340843023255816</v>
      </c>
      <c r="BE44" s="8">
        <v>1128</v>
      </c>
      <c r="BF44" s="8">
        <v>4512</v>
      </c>
      <c r="BG44" s="8">
        <v>1609</v>
      </c>
      <c r="BH44" s="12">
        <v>0.15560767002345152</v>
      </c>
      <c r="BI44" s="12">
        <v>0.62243068009380609</v>
      </c>
      <c r="BJ44" s="12">
        <v>0.22196164988274245</v>
      </c>
      <c r="BK44" s="8">
        <v>2962</v>
      </c>
      <c r="BL44" s="8">
        <v>3584</v>
      </c>
      <c r="BM44" s="8">
        <v>3528</v>
      </c>
      <c r="BN44" s="9">
        <v>7112</v>
      </c>
      <c r="BO44" s="13">
        <v>-1.8899158504621316E-2</v>
      </c>
      <c r="BP44" s="10">
        <v>2.4010803511141119</v>
      </c>
      <c r="BQ44" s="8">
        <v>990</v>
      </c>
      <c r="BR44" s="8">
        <v>4381</v>
      </c>
      <c r="BS44" s="8">
        <v>1741</v>
      </c>
      <c r="BT44" s="12">
        <v>0.13920134983127108</v>
      </c>
      <c r="BU44" s="12">
        <v>0.61600112485939262</v>
      </c>
      <c r="BV44" s="12">
        <v>0.24479752530933632</v>
      </c>
      <c r="BW44" s="24">
        <v>2698</v>
      </c>
      <c r="BX44" s="24">
        <v>3215</v>
      </c>
      <c r="BY44" s="24">
        <v>3213</v>
      </c>
      <c r="BZ44" s="9">
        <v>6428</v>
      </c>
      <c r="CA44" s="55">
        <v>-0.10640945861854378</v>
      </c>
      <c r="CB44" s="54">
        <v>2.3825055596738323</v>
      </c>
      <c r="CC44" s="51">
        <v>835</v>
      </c>
      <c r="CD44" s="51">
        <v>3814</v>
      </c>
      <c r="CE44" s="51">
        <v>1779</v>
      </c>
      <c r="CF44" s="56">
        <v>0.129900435594</v>
      </c>
      <c r="CG44" s="56">
        <v>0.59334163036699994</v>
      </c>
      <c r="CH44" s="56">
        <v>0.27675793403900001</v>
      </c>
      <c r="CI44" s="24">
        <v>2854</v>
      </c>
      <c r="CJ44" s="24">
        <v>3243</v>
      </c>
      <c r="CK44" s="24">
        <v>2981</v>
      </c>
      <c r="CL44" s="9">
        <v>6224</v>
      </c>
      <c r="CM44" s="55">
        <v>-3.2776349614395794E-2</v>
      </c>
      <c r="CN44" s="54">
        <v>2.1807988787666432</v>
      </c>
      <c r="CO44" s="51">
        <v>835</v>
      </c>
      <c r="CP44" s="51">
        <v>3814</v>
      </c>
      <c r="CQ44" s="51">
        <v>1779</v>
      </c>
      <c r="CR44" s="56">
        <v>0.13415809768637532</v>
      </c>
      <c r="CS44" s="56">
        <v>0.61278920308483287</v>
      </c>
      <c r="CT44" s="56">
        <v>0.28582904884318766</v>
      </c>
    </row>
    <row r="45" spans="1:98">
      <c r="A45">
        <v>42</v>
      </c>
      <c r="B45" s="4" t="s">
        <v>33</v>
      </c>
      <c r="C45" s="20">
        <v>7254</v>
      </c>
      <c r="D45" s="20">
        <v>10478</v>
      </c>
      <c r="E45" s="20">
        <v>11895</v>
      </c>
      <c r="F45" s="25">
        <v>22373</v>
      </c>
      <c r="G45" s="9"/>
      <c r="H45" s="10">
        <v>3.0842293906810037</v>
      </c>
      <c r="I45" s="33">
        <v>5248</v>
      </c>
      <c r="J45" s="33">
        <v>14794</v>
      </c>
      <c r="K45" s="33">
        <v>2331</v>
      </c>
      <c r="L45" s="12">
        <v>0.23456845304608234</v>
      </c>
      <c r="M45" s="12">
        <v>0.66124346310284721</v>
      </c>
      <c r="N45" s="12">
        <v>0.10418808385107049</v>
      </c>
      <c r="O45" s="20">
        <v>7230</v>
      </c>
      <c r="P45" s="20">
        <v>9643</v>
      </c>
      <c r="Q45" s="20">
        <v>11249</v>
      </c>
      <c r="R45" s="25">
        <v>20892</v>
      </c>
      <c r="S45" s="13">
        <v>-6.6195861082554819E-2</v>
      </c>
      <c r="T45" s="10">
        <v>2.8896265560165975</v>
      </c>
      <c r="U45" s="33">
        <v>4294</v>
      </c>
      <c r="V45" s="33">
        <v>14104</v>
      </c>
      <c r="W45" s="33">
        <v>2494</v>
      </c>
      <c r="X45" s="12">
        <v>0.20553321845682557</v>
      </c>
      <c r="Y45" s="12">
        <v>0.675090943901972</v>
      </c>
      <c r="Z45" s="12">
        <v>0.11937583764120237</v>
      </c>
      <c r="AA45" s="20">
        <v>7201</v>
      </c>
      <c r="AB45" s="20">
        <v>8952</v>
      </c>
      <c r="AC45" s="20">
        <v>10420</v>
      </c>
      <c r="AD45" s="25">
        <v>19372</v>
      </c>
      <c r="AE45" s="13">
        <v>-7.2755121577637416E-2</v>
      </c>
      <c r="AF45" s="10">
        <v>2.690181919177892</v>
      </c>
      <c r="AG45" s="33">
        <v>3424</v>
      </c>
      <c r="AH45" s="33">
        <v>13197</v>
      </c>
      <c r="AI45" s="33">
        <v>2751</v>
      </c>
      <c r="AJ45" s="12">
        <v>0.17674994837910385</v>
      </c>
      <c r="AK45" s="12">
        <v>0.68124096634317577</v>
      </c>
      <c r="AL45" s="12">
        <v>0.14200908527772041</v>
      </c>
      <c r="AM45" s="20">
        <v>7069</v>
      </c>
      <c r="AN45" s="20">
        <v>8309</v>
      </c>
      <c r="AO45" s="20">
        <v>9586</v>
      </c>
      <c r="AP45" s="25">
        <v>17895</v>
      </c>
      <c r="AQ45" s="13">
        <v>-7.6244063596944023E-2</v>
      </c>
      <c r="AR45" s="10">
        <v>2.5314754562172865</v>
      </c>
      <c r="AS45" s="33">
        <v>2839</v>
      </c>
      <c r="AT45" s="33">
        <v>11803</v>
      </c>
      <c r="AU45" s="33">
        <v>3253</v>
      </c>
      <c r="AV45" s="12">
        <v>0.15864766694607432</v>
      </c>
      <c r="AW45" s="12">
        <v>0.65956971221011451</v>
      </c>
      <c r="AX45" s="12">
        <v>0.18178262084381111</v>
      </c>
      <c r="AY45" s="20">
        <v>6969</v>
      </c>
      <c r="AZ45" s="20">
        <v>7785</v>
      </c>
      <c r="BA45" s="20">
        <v>8941</v>
      </c>
      <c r="BB45" s="25">
        <v>16726</v>
      </c>
      <c r="BC45" s="13">
        <v>-6.5325509918971791E-2</v>
      </c>
      <c r="BD45" s="10">
        <v>2.4000573970440522</v>
      </c>
      <c r="BE45" s="33">
        <v>2366</v>
      </c>
      <c r="BF45" s="33">
        <v>10662</v>
      </c>
      <c r="BG45" s="33">
        <v>3698</v>
      </c>
      <c r="BH45" s="12">
        <v>0.1414564151620232</v>
      </c>
      <c r="BI45" s="12">
        <v>0.63745067559488222</v>
      </c>
      <c r="BJ45" s="12">
        <v>0.22109290924309458</v>
      </c>
      <c r="BK45" s="20">
        <v>6853</v>
      </c>
      <c r="BL45" s="20">
        <v>7284</v>
      </c>
      <c r="BM45" s="20">
        <v>8460</v>
      </c>
      <c r="BN45" s="25">
        <v>15744</v>
      </c>
      <c r="BO45" s="13">
        <v>-5.8710988879588699E-2</v>
      </c>
      <c r="BP45" s="10">
        <v>2.2973880052531737</v>
      </c>
      <c r="BQ45" s="33">
        <v>2113</v>
      </c>
      <c r="BR45" s="33">
        <v>9472</v>
      </c>
      <c r="BS45" s="33">
        <v>4159</v>
      </c>
      <c r="BT45" s="12">
        <v>0.13420985772357724</v>
      </c>
      <c r="BU45" s="12">
        <v>0.60162601626016265</v>
      </c>
      <c r="BV45" s="12">
        <v>0.26416412601626016</v>
      </c>
      <c r="BW45" s="20">
        <v>6555</v>
      </c>
      <c r="BX45" s="20">
        <v>6700</v>
      </c>
      <c r="BY45" s="20">
        <v>7751</v>
      </c>
      <c r="BZ45" s="51">
        <v>14451</v>
      </c>
      <c r="CA45" s="55">
        <v>-8.9474776832053168E-2</v>
      </c>
      <c r="CB45" s="54">
        <v>2.2045766590389015</v>
      </c>
      <c r="CC45" s="51">
        <v>1667</v>
      </c>
      <c r="CD45" s="51">
        <v>8396</v>
      </c>
      <c r="CE45" s="51">
        <v>4384</v>
      </c>
      <c r="CF45" s="56">
        <v>0.11538727763500001</v>
      </c>
      <c r="CG45" s="56">
        <v>0.58115871807300001</v>
      </c>
      <c r="CH45" s="56">
        <v>0.30345400429200003</v>
      </c>
      <c r="CI45" s="20">
        <v>6228</v>
      </c>
      <c r="CJ45" s="20">
        <v>6174</v>
      </c>
      <c r="CK45" s="20">
        <v>6868</v>
      </c>
      <c r="CL45" s="9">
        <v>13042</v>
      </c>
      <c r="CM45" s="55">
        <v>-0.10803557736543468</v>
      </c>
      <c r="CN45" s="54">
        <v>2.0940912010276174</v>
      </c>
      <c r="CO45" s="51">
        <v>1667</v>
      </c>
      <c r="CP45" s="51">
        <v>8396</v>
      </c>
      <c r="CQ45" s="51">
        <v>4384</v>
      </c>
      <c r="CR45" s="56">
        <v>0.12781781935285999</v>
      </c>
      <c r="CS45" s="56">
        <v>0.64376629351326486</v>
      </c>
      <c r="CT45" s="56">
        <v>0.33614476307314828</v>
      </c>
    </row>
    <row r="46" spans="1:98">
      <c r="A46">
        <v>43</v>
      </c>
      <c r="B46" s="4" t="s">
        <v>34</v>
      </c>
      <c r="C46" s="14">
        <v>901</v>
      </c>
      <c r="D46" s="14">
        <v>1278</v>
      </c>
      <c r="E46" s="14">
        <v>1510</v>
      </c>
      <c r="F46" s="11">
        <v>2788</v>
      </c>
      <c r="G46" s="9"/>
      <c r="H46" s="10">
        <v>3.0943396226415096</v>
      </c>
      <c r="I46" s="14">
        <v>521</v>
      </c>
      <c r="J46" s="14">
        <v>1655</v>
      </c>
      <c r="K46" s="14">
        <v>612</v>
      </c>
      <c r="L46" s="12">
        <v>0.18687230989956957</v>
      </c>
      <c r="M46" s="12">
        <v>0.59361549497847921</v>
      </c>
      <c r="N46" s="12">
        <v>0.21951219512195122</v>
      </c>
      <c r="O46" s="14">
        <v>927</v>
      </c>
      <c r="P46" s="14">
        <v>1238</v>
      </c>
      <c r="Q46" s="14">
        <v>1402</v>
      </c>
      <c r="R46" s="11">
        <v>2640</v>
      </c>
      <c r="S46" s="13">
        <v>-5.3084648493543773E-2</v>
      </c>
      <c r="T46" s="10">
        <v>2.8478964401294498</v>
      </c>
      <c r="U46" s="14">
        <v>442</v>
      </c>
      <c r="V46" s="14">
        <v>1572</v>
      </c>
      <c r="W46" s="14">
        <v>626</v>
      </c>
      <c r="X46" s="12">
        <v>0.16742424242424242</v>
      </c>
      <c r="Y46" s="12">
        <v>0.59545454545454546</v>
      </c>
      <c r="Z46" s="12">
        <v>0.23712121212121212</v>
      </c>
      <c r="AA46" s="14">
        <v>933</v>
      </c>
      <c r="AB46" s="8">
        <v>1108</v>
      </c>
      <c r="AC46" s="8">
        <v>1268</v>
      </c>
      <c r="AD46" s="11">
        <v>2376</v>
      </c>
      <c r="AE46" s="13">
        <v>-0.1</v>
      </c>
      <c r="AF46" s="10">
        <v>2.5466237942122185</v>
      </c>
      <c r="AG46" s="8">
        <v>311</v>
      </c>
      <c r="AH46" s="8">
        <v>1410</v>
      </c>
      <c r="AI46" s="8">
        <v>655</v>
      </c>
      <c r="AJ46" s="12">
        <v>0.13089225589225589</v>
      </c>
      <c r="AK46" s="12">
        <v>0.59343434343434343</v>
      </c>
      <c r="AL46" s="12">
        <v>0.27567340067340068</v>
      </c>
      <c r="AM46" s="11">
        <v>880</v>
      </c>
      <c r="AN46" s="8">
        <v>976</v>
      </c>
      <c r="AO46" s="8">
        <v>1152</v>
      </c>
      <c r="AP46" s="11">
        <v>2128</v>
      </c>
      <c r="AQ46" s="13">
        <v>-0.10437710437710435</v>
      </c>
      <c r="AR46" s="10">
        <v>2.418181818181818</v>
      </c>
      <c r="AS46" s="8">
        <v>264</v>
      </c>
      <c r="AT46" s="8">
        <v>1165</v>
      </c>
      <c r="AU46" s="8">
        <v>699</v>
      </c>
      <c r="AV46" s="12">
        <v>0.12406015037593984</v>
      </c>
      <c r="AW46" s="12">
        <v>0.54746240601503759</v>
      </c>
      <c r="AX46" s="12">
        <v>0.32847744360902253</v>
      </c>
      <c r="AY46" s="26">
        <v>857</v>
      </c>
      <c r="AZ46" s="26">
        <v>905</v>
      </c>
      <c r="BA46" s="26">
        <v>1135</v>
      </c>
      <c r="BB46" s="11">
        <v>2040</v>
      </c>
      <c r="BC46" s="13">
        <v>-4.1353383458646586E-2</v>
      </c>
      <c r="BD46" s="10">
        <v>2.3803967327887983</v>
      </c>
      <c r="BE46" s="8">
        <v>245</v>
      </c>
      <c r="BF46" s="8">
        <v>1069</v>
      </c>
      <c r="BG46" s="8">
        <v>726</v>
      </c>
      <c r="BH46" s="12">
        <v>0.12009803921568628</v>
      </c>
      <c r="BI46" s="12">
        <v>0.52401960784313728</v>
      </c>
      <c r="BJ46" s="12">
        <v>0.35588235294117648</v>
      </c>
      <c r="BK46" s="26">
        <v>1036</v>
      </c>
      <c r="BL46" s="26">
        <v>1092</v>
      </c>
      <c r="BM46" s="11">
        <v>1093</v>
      </c>
      <c r="BN46" s="11">
        <v>2185</v>
      </c>
      <c r="BO46" s="13">
        <v>7.1078431372548989E-2</v>
      </c>
      <c r="BP46" s="10">
        <v>2.109073359073359</v>
      </c>
      <c r="BQ46" s="8">
        <v>276</v>
      </c>
      <c r="BR46" s="8">
        <v>1213</v>
      </c>
      <c r="BS46" s="8">
        <v>696</v>
      </c>
      <c r="BT46" s="12">
        <v>0.12631578947368421</v>
      </c>
      <c r="BU46" s="12">
        <v>0.55514874141876425</v>
      </c>
      <c r="BV46" s="12">
        <v>0.31853546910755148</v>
      </c>
      <c r="BW46" s="34">
        <v>855</v>
      </c>
      <c r="BX46" s="34">
        <v>919</v>
      </c>
      <c r="BY46" s="9">
        <v>964</v>
      </c>
      <c r="BZ46" s="9">
        <v>1883</v>
      </c>
      <c r="CA46" s="55">
        <v>-0.16038236856080723</v>
      </c>
      <c r="CB46" s="54">
        <v>2.2023391812865496</v>
      </c>
      <c r="CC46" s="51">
        <v>256</v>
      </c>
      <c r="CD46" s="51">
        <v>1016</v>
      </c>
      <c r="CE46" s="51">
        <v>611</v>
      </c>
      <c r="CF46" s="56">
        <v>0.13595326606499999</v>
      </c>
      <c r="CG46" s="56">
        <v>0.53956452469500005</v>
      </c>
      <c r="CH46" s="56">
        <v>0.32448220924100002</v>
      </c>
      <c r="CI46" s="34">
        <v>886</v>
      </c>
      <c r="CJ46" s="34">
        <v>888</v>
      </c>
      <c r="CK46" s="9">
        <v>883</v>
      </c>
      <c r="CL46" s="9">
        <v>1771</v>
      </c>
      <c r="CM46" s="55">
        <v>-6.3241106719367668E-2</v>
      </c>
      <c r="CN46" s="54">
        <v>1.9988713318284423</v>
      </c>
      <c r="CO46" s="51">
        <v>256</v>
      </c>
      <c r="CP46" s="51">
        <v>1016</v>
      </c>
      <c r="CQ46" s="51">
        <v>611</v>
      </c>
      <c r="CR46" s="56">
        <v>0.14455110107284019</v>
      </c>
      <c r="CS46" s="56">
        <v>0.57368718238283456</v>
      </c>
      <c r="CT46" s="56">
        <v>0.3450028232636928</v>
      </c>
    </row>
    <row r="47" spans="1:98">
      <c r="A47">
        <v>44</v>
      </c>
      <c r="B47" s="4" t="s">
        <v>35</v>
      </c>
      <c r="C47" s="14">
        <v>717</v>
      </c>
      <c r="D47" s="14">
        <v>1027</v>
      </c>
      <c r="E47" s="14">
        <v>987</v>
      </c>
      <c r="F47" s="11">
        <v>2014</v>
      </c>
      <c r="G47" s="9"/>
      <c r="H47" s="10">
        <v>2.8089260808926082</v>
      </c>
      <c r="I47" s="14">
        <v>388</v>
      </c>
      <c r="J47" s="14">
        <v>1308</v>
      </c>
      <c r="K47" s="14">
        <v>318</v>
      </c>
      <c r="L47" s="12">
        <v>0.19265143992055611</v>
      </c>
      <c r="M47" s="12">
        <v>0.64945382323733858</v>
      </c>
      <c r="N47" s="12">
        <v>0.15789473684210525</v>
      </c>
      <c r="O47" s="14">
        <v>688</v>
      </c>
      <c r="P47" s="14">
        <v>901</v>
      </c>
      <c r="Q47" s="14">
        <v>896</v>
      </c>
      <c r="R47" s="11">
        <v>1797</v>
      </c>
      <c r="S47" s="13">
        <v>-0.10774577954319764</v>
      </c>
      <c r="T47" s="10">
        <v>2.6119186046511627</v>
      </c>
      <c r="U47" s="14">
        <v>304</v>
      </c>
      <c r="V47" s="14">
        <v>1182</v>
      </c>
      <c r="W47" s="14">
        <v>311</v>
      </c>
      <c r="X47" s="12">
        <v>0.16917084028937118</v>
      </c>
      <c r="Y47" s="12">
        <v>0.65776293823038401</v>
      </c>
      <c r="Z47" s="12">
        <v>0.17306622148024486</v>
      </c>
      <c r="AA47" s="14">
        <v>628</v>
      </c>
      <c r="AB47" s="8">
        <v>774</v>
      </c>
      <c r="AC47" s="8">
        <v>822</v>
      </c>
      <c r="AD47" s="11">
        <v>1596</v>
      </c>
      <c r="AE47" s="13">
        <v>-0.11185308848080133</v>
      </c>
      <c r="AF47" s="10">
        <v>2.5414012738853504</v>
      </c>
      <c r="AG47" s="8">
        <v>214</v>
      </c>
      <c r="AH47" s="8">
        <v>1020</v>
      </c>
      <c r="AI47" s="8">
        <v>362</v>
      </c>
      <c r="AJ47" s="12">
        <v>0.13408521303258145</v>
      </c>
      <c r="AK47" s="12">
        <v>0.63909774436090228</v>
      </c>
      <c r="AL47" s="12">
        <v>0.22681704260651628</v>
      </c>
      <c r="AM47" s="11">
        <v>612</v>
      </c>
      <c r="AN47" s="8">
        <v>691</v>
      </c>
      <c r="AO47" s="8">
        <v>790</v>
      </c>
      <c r="AP47" s="11">
        <v>1481</v>
      </c>
      <c r="AQ47" s="13">
        <v>-7.2055137844611483E-2</v>
      </c>
      <c r="AR47" s="10">
        <v>2.4199346405228757</v>
      </c>
      <c r="AS47" s="8">
        <v>174</v>
      </c>
      <c r="AT47" s="8">
        <v>847</v>
      </c>
      <c r="AU47" s="8">
        <v>460</v>
      </c>
      <c r="AV47" s="12">
        <v>0.1174881836596894</v>
      </c>
      <c r="AW47" s="12">
        <v>0.5719108710330858</v>
      </c>
      <c r="AX47" s="12">
        <v>0.31060094530722487</v>
      </c>
      <c r="AY47" s="26">
        <v>579</v>
      </c>
      <c r="AZ47" s="26">
        <v>611</v>
      </c>
      <c r="BA47" s="26">
        <v>714</v>
      </c>
      <c r="BB47" s="11">
        <v>1325</v>
      </c>
      <c r="BC47" s="13">
        <v>-0.10533423362592842</v>
      </c>
      <c r="BD47" s="10">
        <v>2.2884283246977546</v>
      </c>
      <c r="BE47" s="8">
        <v>122</v>
      </c>
      <c r="BF47" s="8">
        <v>699</v>
      </c>
      <c r="BG47" s="8">
        <v>504</v>
      </c>
      <c r="BH47" s="12">
        <v>9.2075471698113212E-2</v>
      </c>
      <c r="BI47" s="12">
        <v>0.52754716981132077</v>
      </c>
      <c r="BJ47" s="12">
        <v>0.38037735849056603</v>
      </c>
      <c r="BK47" s="26">
        <v>612</v>
      </c>
      <c r="BL47" s="26">
        <v>624</v>
      </c>
      <c r="BM47" s="11">
        <v>695</v>
      </c>
      <c r="BN47" s="11">
        <v>1319</v>
      </c>
      <c r="BO47" s="13">
        <v>-0.47547169811320755</v>
      </c>
      <c r="BP47" s="10">
        <v>1.1356209150326797</v>
      </c>
      <c r="BQ47" s="8">
        <v>108</v>
      </c>
      <c r="BR47" s="8">
        <v>697</v>
      </c>
      <c r="BS47" s="8">
        <v>514</v>
      </c>
      <c r="BT47" s="12">
        <v>8.1880212282031836E-2</v>
      </c>
      <c r="BU47" s="12">
        <v>0.52843062926459439</v>
      </c>
      <c r="BV47" s="12">
        <v>0.38968915845337376</v>
      </c>
      <c r="BW47" s="34">
        <v>473</v>
      </c>
      <c r="BX47" s="34">
        <v>503</v>
      </c>
      <c r="BY47" s="9">
        <v>619</v>
      </c>
      <c r="BZ47" s="9">
        <v>1122</v>
      </c>
      <c r="CA47" s="55">
        <v>-0.17557932263814613</v>
      </c>
      <c r="CB47" s="54">
        <v>2.3720930232558142</v>
      </c>
      <c r="CC47" s="51">
        <v>100</v>
      </c>
      <c r="CD47" s="51">
        <v>538</v>
      </c>
      <c r="CE47" s="51">
        <v>484</v>
      </c>
      <c r="CF47" s="56">
        <v>8.9126559714999998E-2</v>
      </c>
      <c r="CG47" s="56">
        <v>0.47950089126599998</v>
      </c>
      <c r="CH47" s="56">
        <v>0.43137254902</v>
      </c>
      <c r="CI47" s="34">
        <v>434</v>
      </c>
      <c r="CJ47" s="34">
        <v>462</v>
      </c>
      <c r="CK47" s="9">
        <v>542</v>
      </c>
      <c r="CL47" s="9">
        <v>1004</v>
      </c>
      <c r="CM47" s="55">
        <v>-0.11752988047808755</v>
      </c>
      <c r="CN47" s="54">
        <v>2.3133640552995391</v>
      </c>
      <c r="CO47" s="51">
        <v>100</v>
      </c>
      <c r="CP47" s="51">
        <v>538</v>
      </c>
      <c r="CQ47" s="51">
        <v>484</v>
      </c>
      <c r="CR47" s="56">
        <v>9.9601593625498003E-2</v>
      </c>
      <c r="CS47" s="56">
        <v>0.53585657370517925</v>
      </c>
      <c r="CT47" s="56">
        <v>0.48207171314741037</v>
      </c>
    </row>
    <row r="48" spans="1:98">
      <c r="A48">
        <v>45</v>
      </c>
      <c r="B48" s="4" t="s">
        <v>36</v>
      </c>
      <c r="C48" s="8">
        <v>1560</v>
      </c>
      <c r="D48" s="8">
        <v>2309</v>
      </c>
      <c r="E48" s="8">
        <v>2601</v>
      </c>
      <c r="F48" s="9">
        <v>4910</v>
      </c>
      <c r="G48" s="9"/>
      <c r="H48" s="10">
        <v>3.1474358974358974</v>
      </c>
      <c r="I48" s="14">
        <v>1065</v>
      </c>
      <c r="J48" s="14">
        <v>3151</v>
      </c>
      <c r="K48" s="14">
        <v>694</v>
      </c>
      <c r="L48" s="12">
        <v>0.21690427698574338</v>
      </c>
      <c r="M48" s="12">
        <v>0.64175152749490838</v>
      </c>
      <c r="N48" s="12">
        <v>0.14134419551934826</v>
      </c>
      <c r="O48" s="8">
        <v>1467</v>
      </c>
      <c r="P48" s="8">
        <v>1981</v>
      </c>
      <c r="Q48" s="8">
        <v>2290</v>
      </c>
      <c r="R48" s="9">
        <v>4271</v>
      </c>
      <c r="S48" s="13">
        <v>-0.13014256619144604</v>
      </c>
      <c r="T48" s="10">
        <v>2.9113837764144512</v>
      </c>
      <c r="U48" s="14">
        <v>808</v>
      </c>
      <c r="V48" s="14">
        <v>2725</v>
      </c>
      <c r="W48" s="14">
        <v>738</v>
      </c>
      <c r="X48" s="12">
        <v>0.18918286115663779</v>
      </c>
      <c r="Y48" s="12">
        <v>0.63802388199484894</v>
      </c>
      <c r="Z48" s="12">
        <v>0.17279325684851324</v>
      </c>
      <c r="AA48" s="8">
        <v>1489</v>
      </c>
      <c r="AB48" s="8">
        <v>1870</v>
      </c>
      <c r="AC48" s="8">
        <v>2142</v>
      </c>
      <c r="AD48" s="9">
        <v>4012</v>
      </c>
      <c r="AE48" s="13">
        <v>-6.0641535940060831E-2</v>
      </c>
      <c r="AF48" s="10">
        <v>2.6944257891202148</v>
      </c>
      <c r="AG48" s="8">
        <v>579</v>
      </c>
      <c r="AH48" s="8">
        <v>2554</v>
      </c>
      <c r="AI48" s="8">
        <v>879</v>
      </c>
      <c r="AJ48" s="12">
        <v>0.14431704885343968</v>
      </c>
      <c r="AK48" s="12">
        <v>0.63659022931206377</v>
      </c>
      <c r="AL48" s="12">
        <v>0.21909272183449652</v>
      </c>
      <c r="AM48" s="8">
        <v>1417</v>
      </c>
      <c r="AN48" s="8">
        <v>1720</v>
      </c>
      <c r="AO48" s="8">
        <v>1928</v>
      </c>
      <c r="AP48" s="9">
        <v>3648</v>
      </c>
      <c r="AQ48" s="13">
        <v>-9.0727816550349005E-2</v>
      </c>
      <c r="AR48" s="10">
        <v>2.574453069865914</v>
      </c>
      <c r="AS48" s="8">
        <v>418</v>
      </c>
      <c r="AT48" s="8">
        <v>2203</v>
      </c>
      <c r="AU48" s="8">
        <v>1027</v>
      </c>
      <c r="AV48" s="12">
        <v>0.11458333333333333</v>
      </c>
      <c r="AW48" s="12">
        <v>0.60389254385964908</v>
      </c>
      <c r="AX48" s="12">
        <v>0.28152412280701755</v>
      </c>
      <c r="AY48" s="8">
        <v>1290</v>
      </c>
      <c r="AZ48" s="8">
        <v>1458</v>
      </c>
      <c r="BA48" s="8">
        <v>1691</v>
      </c>
      <c r="BB48" s="9">
        <v>3149</v>
      </c>
      <c r="BC48" s="13">
        <v>-0.13678728070175439</v>
      </c>
      <c r="BD48" s="10">
        <v>2.4410852713178293</v>
      </c>
      <c r="BE48" s="8">
        <v>323</v>
      </c>
      <c r="BF48" s="8">
        <v>1765</v>
      </c>
      <c r="BG48" s="8">
        <v>1061</v>
      </c>
      <c r="BH48" s="12">
        <v>0.10257224515719277</v>
      </c>
      <c r="BI48" s="12">
        <v>0.56049539536360748</v>
      </c>
      <c r="BJ48" s="12">
        <v>0.33693235947919975</v>
      </c>
      <c r="BK48" s="8">
        <v>1253</v>
      </c>
      <c r="BL48" s="8">
        <v>1318</v>
      </c>
      <c r="BM48" s="8">
        <v>1542</v>
      </c>
      <c r="BN48" s="9">
        <v>2860</v>
      </c>
      <c r="BO48" s="13">
        <v>-9.1775166719593515E-2</v>
      </c>
      <c r="BP48" s="10">
        <v>2.2825219473264164</v>
      </c>
      <c r="BQ48" s="8">
        <v>275</v>
      </c>
      <c r="BR48" s="8">
        <v>1516</v>
      </c>
      <c r="BS48" s="8">
        <v>1069</v>
      </c>
      <c r="BT48" s="12">
        <v>9.6153846153846159E-2</v>
      </c>
      <c r="BU48" s="12">
        <v>0.53006993006993008</v>
      </c>
      <c r="BV48" s="12">
        <v>0.37377622377622377</v>
      </c>
      <c r="BW48" s="24">
        <v>1175</v>
      </c>
      <c r="BX48" s="24">
        <v>1180</v>
      </c>
      <c r="BY48" s="24">
        <v>1336</v>
      </c>
      <c r="BZ48" s="9">
        <v>2516</v>
      </c>
      <c r="CA48" s="55">
        <v>-0.13672496025437209</v>
      </c>
      <c r="CB48" s="54">
        <v>2.1412765957446807</v>
      </c>
      <c r="CC48" s="51">
        <v>218</v>
      </c>
      <c r="CD48" s="51">
        <v>1285</v>
      </c>
      <c r="CE48" s="51">
        <v>1013</v>
      </c>
      <c r="CF48" s="56">
        <v>8.6645468997999991E-2</v>
      </c>
      <c r="CG48" s="56">
        <v>0.51073131955500006</v>
      </c>
      <c r="CH48" s="56">
        <v>0.40262321144700003</v>
      </c>
      <c r="CI48" s="24">
        <v>994</v>
      </c>
      <c r="CJ48" s="24">
        <v>1004</v>
      </c>
      <c r="CK48" s="24">
        <v>1111</v>
      </c>
      <c r="CL48" s="9">
        <v>2115</v>
      </c>
      <c r="CM48" s="55">
        <v>-0.18959810874704489</v>
      </c>
      <c r="CN48" s="54">
        <v>2.1277665995975856</v>
      </c>
      <c r="CO48" s="51">
        <v>218</v>
      </c>
      <c r="CP48" s="51">
        <v>1285</v>
      </c>
      <c r="CQ48" s="51">
        <v>1013</v>
      </c>
      <c r="CR48" s="56">
        <v>0.10307328605200945</v>
      </c>
      <c r="CS48" s="56">
        <v>0.60756501182033096</v>
      </c>
      <c r="CT48" s="56">
        <v>0.47895981087470452</v>
      </c>
    </row>
    <row r="49" spans="1:98">
      <c r="A49">
        <v>46</v>
      </c>
      <c r="B49" s="4" t="s">
        <v>37</v>
      </c>
      <c r="C49" s="8">
        <v>1834</v>
      </c>
      <c r="D49" s="8">
        <v>2780</v>
      </c>
      <c r="E49" s="8">
        <v>3121</v>
      </c>
      <c r="F49" s="9">
        <v>5901</v>
      </c>
      <c r="G49" s="9"/>
      <c r="H49" s="10">
        <v>3.217557251908397</v>
      </c>
      <c r="I49" s="14">
        <v>1264</v>
      </c>
      <c r="J49" s="14">
        <v>3918</v>
      </c>
      <c r="K49" s="14">
        <v>719</v>
      </c>
      <c r="L49" s="12">
        <v>0.2142009828842569</v>
      </c>
      <c r="M49" s="12">
        <v>0.66395526182003051</v>
      </c>
      <c r="N49" s="12">
        <v>0.12184375529571259</v>
      </c>
      <c r="O49" s="8">
        <v>1792</v>
      </c>
      <c r="P49" s="8">
        <v>2514</v>
      </c>
      <c r="Q49" s="8">
        <v>2942</v>
      </c>
      <c r="R49" s="9">
        <v>5456</v>
      </c>
      <c r="S49" s="13">
        <v>-7.541094729706832E-2</v>
      </c>
      <c r="T49" s="10">
        <v>3.0446428571428572</v>
      </c>
      <c r="U49" s="14">
        <v>1011</v>
      </c>
      <c r="V49" s="14">
        <v>3667</v>
      </c>
      <c r="W49" s="14">
        <v>778</v>
      </c>
      <c r="X49" s="12">
        <v>0.18530058651026393</v>
      </c>
      <c r="Y49" s="12">
        <v>0.67210410557184752</v>
      </c>
      <c r="Z49" s="12">
        <v>0.14259530791788858</v>
      </c>
      <c r="AA49" s="8">
        <v>1810</v>
      </c>
      <c r="AB49" s="8">
        <v>2303</v>
      </c>
      <c r="AC49" s="8">
        <v>2664</v>
      </c>
      <c r="AD49" s="9">
        <v>4967</v>
      </c>
      <c r="AE49" s="13">
        <v>-8.9626099706744844E-2</v>
      </c>
      <c r="AF49" s="10">
        <v>2.7441988950276244</v>
      </c>
      <c r="AG49" s="8">
        <v>774</v>
      </c>
      <c r="AH49" s="8">
        <v>3312</v>
      </c>
      <c r="AI49" s="8">
        <v>881</v>
      </c>
      <c r="AJ49" s="12">
        <v>0.15582846788806121</v>
      </c>
      <c r="AK49" s="12">
        <v>0.66680088584658748</v>
      </c>
      <c r="AL49" s="12">
        <v>0.17737064626535132</v>
      </c>
      <c r="AM49" s="8">
        <v>1760</v>
      </c>
      <c r="AN49" s="8">
        <v>2192</v>
      </c>
      <c r="AO49" s="8">
        <v>2462</v>
      </c>
      <c r="AP49" s="9">
        <v>4654</v>
      </c>
      <c r="AQ49" s="13">
        <v>-6.3015904972820613E-2</v>
      </c>
      <c r="AR49" s="10">
        <v>2.644318181818182</v>
      </c>
      <c r="AS49" s="8">
        <v>596</v>
      </c>
      <c r="AT49" s="8">
        <v>3030</v>
      </c>
      <c r="AU49" s="8">
        <v>1028</v>
      </c>
      <c r="AV49" s="12">
        <v>0.12806188225182638</v>
      </c>
      <c r="AW49" s="12">
        <v>0.65105285775676836</v>
      </c>
      <c r="AX49" s="12">
        <v>0.22088525999140524</v>
      </c>
      <c r="AY49" s="8">
        <v>1763</v>
      </c>
      <c r="AZ49" s="8">
        <v>2048</v>
      </c>
      <c r="BA49" s="8">
        <v>2270</v>
      </c>
      <c r="BB49" s="9">
        <v>4318</v>
      </c>
      <c r="BC49" s="13">
        <v>-7.2195960464116915E-2</v>
      </c>
      <c r="BD49" s="10">
        <v>2.4492342597844585</v>
      </c>
      <c r="BE49" s="8">
        <v>439</v>
      </c>
      <c r="BF49" s="8">
        <v>2682</v>
      </c>
      <c r="BG49" s="8">
        <v>1197</v>
      </c>
      <c r="BH49" s="12">
        <v>0.10166743862899491</v>
      </c>
      <c r="BI49" s="12">
        <v>0.62112088930060216</v>
      </c>
      <c r="BJ49" s="12">
        <v>0.27721167207040298</v>
      </c>
      <c r="BK49" s="8">
        <v>1679</v>
      </c>
      <c r="BL49" s="8">
        <v>1891</v>
      </c>
      <c r="BM49" s="8">
        <v>2130</v>
      </c>
      <c r="BN49" s="9">
        <v>4021</v>
      </c>
      <c r="BO49" s="13">
        <v>-6.8781843446039881E-2</v>
      </c>
      <c r="BP49" s="10">
        <v>2.3948779035139962</v>
      </c>
      <c r="BQ49" s="8">
        <v>355</v>
      </c>
      <c r="BR49" s="8">
        <v>2352</v>
      </c>
      <c r="BS49" s="8">
        <v>1314</v>
      </c>
      <c r="BT49" s="12">
        <v>8.8286495896543152E-2</v>
      </c>
      <c r="BU49" s="12">
        <v>0.58492912210892811</v>
      </c>
      <c r="BV49" s="12">
        <v>0.32678438199452875</v>
      </c>
      <c r="BW49" s="24">
        <v>1588</v>
      </c>
      <c r="BX49" s="24">
        <v>1687</v>
      </c>
      <c r="BY49" s="24">
        <v>1924</v>
      </c>
      <c r="BZ49" s="9">
        <v>3611</v>
      </c>
      <c r="CA49" s="55">
        <v>-0.1135419551370811</v>
      </c>
      <c r="CB49" s="54">
        <v>2.2739294710327456</v>
      </c>
      <c r="CC49" s="51">
        <v>279</v>
      </c>
      <c r="CD49" s="51">
        <v>2002</v>
      </c>
      <c r="CE49" s="51">
        <v>1330</v>
      </c>
      <c r="CF49" s="56">
        <v>7.7263915813000003E-2</v>
      </c>
      <c r="CG49" s="56">
        <v>0.55441705898600002</v>
      </c>
      <c r="CH49" s="56">
        <v>0.36831902520100002</v>
      </c>
      <c r="CI49" s="24">
        <v>1446</v>
      </c>
      <c r="CJ49" s="24">
        <v>1518</v>
      </c>
      <c r="CK49" s="24">
        <v>1670</v>
      </c>
      <c r="CL49" s="9">
        <v>3188</v>
      </c>
      <c r="CM49" s="55">
        <v>-0.13268506900878285</v>
      </c>
      <c r="CN49" s="54">
        <v>2.2047026279391426</v>
      </c>
      <c r="CO49" s="51">
        <v>279</v>
      </c>
      <c r="CP49" s="51">
        <v>2002</v>
      </c>
      <c r="CQ49" s="51">
        <v>1330</v>
      </c>
      <c r="CR49" s="56">
        <v>8.7515683814303635E-2</v>
      </c>
      <c r="CS49" s="56">
        <v>0.62797992471769137</v>
      </c>
      <c r="CT49" s="56">
        <v>0.41718946047678795</v>
      </c>
    </row>
    <row r="50" spans="1:98">
      <c r="A50">
        <v>47</v>
      </c>
      <c r="B50" s="4" t="s">
        <v>38</v>
      </c>
      <c r="C50" s="8">
        <v>1519</v>
      </c>
      <c r="D50" s="8">
        <v>2695</v>
      </c>
      <c r="E50" s="8">
        <v>2772</v>
      </c>
      <c r="F50" s="9">
        <v>5467</v>
      </c>
      <c r="G50" s="9"/>
      <c r="H50" s="10">
        <v>3.5990783410138247</v>
      </c>
      <c r="I50" s="14">
        <v>1222</v>
      </c>
      <c r="J50" s="14">
        <v>3608</v>
      </c>
      <c r="K50" s="14">
        <v>637</v>
      </c>
      <c r="L50" s="12">
        <v>0.2235229559173221</v>
      </c>
      <c r="M50" s="12">
        <v>0.65995975855130784</v>
      </c>
      <c r="N50" s="12">
        <v>0.11651728553137004</v>
      </c>
      <c r="O50" s="8">
        <v>1415</v>
      </c>
      <c r="P50" s="8">
        <v>2387</v>
      </c>
      <c r="Q50" s="8">
        <v>2572</v>
      </c>
      <c r="R50" s="9">
        <v>4959</v>
      </c>
      <c r="S50" s="13">
        <v>-9.2921163343698598E-2</v>
      </c>
      <c r="T50" s="10">
        <v>3.5045936395759716</v>
      </c>
      <c r="U50" s="14">
        <v>954</v>
      </c>
      <c r="V50" s="14">
        <v>3269</v>
      </c>
      <c r="W50" s="14">
        <v>736</v>
      </c>
      <c r="X50" s="12">
        <v>0.19237749546279492</v>
      </c>
      <c r="Y50" s="12">
        <v>0.65920548497680986</v>
      </c>
      <c r="Z50" s="12">
        <v>0.14841701956039524</v>
      </c>
      <c r="AA50" s="8">
        <v>1394</v>
      </c>
      <c r="AB50" s="8">
        <v>2165</v>
      </c>
      <c r="AC50" s="8">
        <v>2430</v>
      </c>
      <c r="AD50" s="9">
        <v>4595</v>
      </c>
      <c r="AE50" s="13">
        <v>-7.340189554345633E-2</v>
      </c>
      <c r="AF50" s="10">
        <v>3.2962697274031565</v>
      </c>
      <c r="AG50" s="8">
        <v>791</v>
      </c>
      <c r="AH50" s="8">
        <v>2968</v>
      </c>
      <c r="AI50" s="8">
        <v>836</v>
      </c>
      <c r="AJ50" s="12">
        <v>0.17214363438520131</v>
      </c>
      <c r="AK50" s="12">
        <v>0.64591947769314473</v>
      </c>
      <c r="AL50" s="12">
        <v>0.18193688792165397</v>
      </c>
      <c r="AM50" s="8">
        <v>1425</v>
      </c>
      <c r="AN50" s="8">
        <v>2026</v>
      </c>
      <c r="AO50" s="8">
        <v>2267</v>
      </c>
      <c r="AP50" s="9">
        <v>4293</v>
      </c>
      <c r="AQ50" s="13">
        <v>-6.5723612622415661E-2</v>
      </c>
      <c r="AR50" s="10">
        <v>3.0126315789473685</v>
      </c>
      <c r="AS50" s="8">
        <v>587</v>
      </c>
      <c r="AT50" s="8">
        <v>2715</v>
      </c>
      <c r="AU50" s="8">
        <v>991</v>
      </c>
      <c r="AV50" s="12">
        <v>0.1367342184952248</v>
      </c>
      <c r="AW50" s="12">
        <v>0.63242487770789657</v>
      </c>
      <c r="AX50" s="12">
        <v>0.23084090379687863</v>
      </c>
      <c r="AY50" s="8">
        <v>1447</v>
      </c>
      <c r="AZ50" s="8">
        <v>1973</v>
      </c>
      <c r="BA50" s="8">
        <v>2138</v>
      </c>
      <c r="BB50" s="9">
        <v>4111</v>
      </c>
      <c r="BC50" s="13">
        <v>-4.23945958537153E-2</v>
      </c>
      <c r="BD50" s="10">
        <v>2.8410504492052522</v>
      </c>
      <c r="BE50" s="8">
        <v>513</v>
      </c>
      <c r="BF50" s="8">
        <v>2445</v>
      </c>
      <c r="BG50" s="8">
        <v>1153</v>
      </c>
      <c r="BH50" s="12">
        <v>0.1247871564096327</v>
      </c>
      <c r="BI50" s="12">
        <v>0.59474580394064702</v>
      </c>
      <c r="BJ50" s="12">
        <v>0.28046703964972025</v>
      </c>
      <c r="BK50" s="8">
        <v>1499</v>
      </c>
      <c r="BL50" s="8">
        <v>1895</v>
      </c>
      <c r="BM50" s="8">
        <v>2072</v>
      </c>
      <c r="BN50" s="9">
        <v>3967</v>
      </c>
      <c r="BO50" s="13">
        <v>-3.5027973729019668E-2</v>
      </c>
      <c r="BP50" s="10">
        <v>2.6464309539693129</v>
      </c>
      <c r="BQ50" s="8">
        <v>459</v>
      </c>
      <c r="BR50" s="8">
        <v>2289</v>
      </c>
      <c r="BS50" s="8">
        <v>1219</v>
      </c>
      <c r="BT50" s="12">
        <v>0.11570456264179481</v>
      </c>
      <c r="BU50" s="12">
        <v>0.57701033526594403</v>
      </c>
      <c r="BV50" s="12">
        <v>0.30728510209226118</v>
      </c>
      <c r="BW50" s="24">
        <v>1493</v>
      </c>
      <c r="BX50" s="24">
        <v>1795</v>
      </c>
      <c r="BY50" s="24">
        <v>2005</v>
      </c>
      <c r="BZ50" s="9">
        <v>3800</v>
      </c>
      <c r="CA50" s="55">
        <v>-4.3947368421052735E-2</v>
      </c>
      <c r="CB50" s="54">
        <v>2.5452109845947755</v>
      </c>
      <c r="CC50" s="51">
        <v>396</v>
      </c>
      <c r="CD50" s="51">
        <v>2141</v>
      </c>
      <c r="CE50" s="51">
        <v>1263</v>
      </c>
      <c r="CF50" s="56">
        <v>0.104210526316</v>
      </c>
      <c r="CG50" s="56">
        <v>0.56342105263199993</v>
      </c>
      <c r="CH50" s="56">
        <v>0.33236842105300002</v>
      </c>
      <c r="CI50" s="24">
        <v>1480</v>
      </c>
      <c r="CJ50" s="24">
        <v>1625</v>
      </c>
      <c r="CK50" s="24">
        <v>1873</v>
      </c>
      <c r="CL50" s="9">
        <v>3498</v>
      </c>
      <c r="CM50" s="55">
        <v>-8.633504859919959E-2</v>
      </c>
      <c r="CN50" s="54">
        <v>2.3635135135135137</v>
      </c>
      <c r="CO50" s="51">
        <v>396</v>
      </c>
      <c r="CP50" s="51">
        <v>2141</v>
      </c>
      <c r="CQ50" s="51">
        <v>1263</v>
      </c>
      <c r="CR50" s="56">
        <v>0.11320754716981132</v>
      </c>
      <c r="CS50" s="56">
        <v>0.61206403659233843</v>
      </c>
      <c r="CT50" s="56">
        <v>0.36106346483704976</v>
      </c>
    </row>
    <row r="51" spans="1:98">
      <c r="A51">
        <v>48</v>
      </c>
      <c r="B51" s="4" t="s">
        <v>39</v>
      </c>
      <c r="C51" s="20">
        <v>8180</v>
      </c>
      <c r="D51" s="20">
        <v>12746</v>
      </c>
      <c r="E51" s="20">
        <v>13886</v>
      </c>
      <c r="F51" s="25">
        <v>26632</v>
      </c>
      <c r="G51" s="9"/>
      <c r="H51" s="10">
        <v>3.2557457212713938</v>
      </c>
      <c r="I51" s="33">
        <v>5857</v>
      </c>
      <c r="J51" s="33">
        <v>17893</v>
      </c>
      <c r="K51" s="33">
        <v>2882</v>
      </c>
      <c r="L51" s="12">
        <v>0.2199234004205467</v>
      </c>
      <c r="M51" s="12">
        <v>0.67186091919495339</v>
      </c>
      <c r="N51" s="12">
        <v>0.10821568038449984</v>
      </c>
      <c r="O51" s="20">
        <v>8487</v>
      </c>
      <c r="P51" s="20">
        <v>12517</v>
      </c>
      <c r="Q51" s="20">
        <v>13696</v>
      </c>
      <c r="R51" s="25">
        <v>26213</v>
      </c>
      <c r="S51" s="13">
        <v>-1.5732952838690251E-2</v>
      </c>
      <c r="T51" s="10">
        <v>3.0886061034523387</v>
      </c>
      <c r="U51" s="33">
        <v>5208</v>
      </c>
      <c r="V51" s="33">
        <v>17579</v>
      </c>
      <c r="W51" s="33">
        <v>3426</v>
      </c>
      <c r="X51" s="12">
        <v>0.19868004425285163</v>
      </c>
      <c r="Y51" s="12">
        <v>0.67062144737344065</v>
      </c>
      <c r="Z51" s="12">
        <v>0.13069850837370769</v>
      </c>
      <c r="AA51" s="20">
        <v>8798</v>
      </c>
      <c r="AB51" s="20">
        <v>11980</v>
      </c>
      <c r="AC51" s="20">
        <v>13286</v>
      </c>
      <c r="AD51" s="25">
        <v>25266</v>
      </c>
      <c r="AE51" s="13">
        <v>-3.6127112501430636E-2</v>
      </c>
      <c r="AF51" s="10">
        <v>2.87178904296431</v>
      </c>
      <c r="AG51" s="33">
        <v>4268</v>
      </c>
      <c r="AH51" s="33">
        <v>16896</v>
      </c>
      <c r="AI51" s="33">
        <v>4102</v>
      </c>
      <c r="AJ51" s="12">
        <v>0.16892266286709412</v>
      </c>
      <c r="AK51" s="12">
        <v>0.66872476846354789</v>
      </c>
      <c r="AL51" s="12">
        <v>0.16235256866935804</v>
      </c>
      <c r="AM51" s="20">
        <v>9043</v>
      </c>
      <c r="AN51" s="20">
        <v>11565</v>
      </c>
      <c r="AO51" s="20">
        <v>12920</v>
      </c>
      <c r="AP51" s="25">
        <v>24485</v>
      </c>
      <c r="AQ51" s="13">
        <v>-3.0911105833926977E-2</v>
      </c>
      <c r="AR51" s="10">
        <v>2.7076191529359726</v>
      </c>
      <c r="AS51" s="33">
        <v>3635</v>
      </c>
      <c r="AT51" s="33">
        <v>16008</v>
      </c>
      <c r="AU51" s="33">
        <v>4842</v>
      </c>
      <c r="AV51" s="12">
        <v>0.14845823973861547</v>
      </c>
      <c r="AW51" s="12">
        <v>0.65378803348989178</v>
      </c>
      <c r="AX51" s="12">
        <v>0.19775372677149275</v>
      </c>
      <c r="AY51" s="20">
        <v>9397</v>
      </c>
      <c r="AZ51" s="20">
        <v>11089</v>
      </c>
      <c r="BA51" s="20">
        <v>12596</v>
      </c>
      <c r="BB51" s="25">
        <v>23685</v>
      </c>
      <c r="BC51" s="13">
        <v>-3.2673065141923585E-2</v>
      </c>
      <c r="BD51" s="10">
        <v>2.5204852612535915</v>
      </c>
      <c r="BE51" s="33">
        <v>3052</v>
      </c>
      <c r="BF51" s="33">
        <v>14973</v>
      </c>
      <c r="BG51" s="33">
        <v>5660</v>
      </c>
      <c r="BH51" s="12">
        <v>0.12885792695799028</v>
      </c>
      <c r="BI51" s="12">
        <v>0.63217226092463585</v>
      </c>
      <c r="BJ51" s="12">
        <v>0.23896981211737386</v>
      </c>
      <c r="BK51" s="20">
        <v>9310</v>
      </c>
      <c r="BL51" s="20">
        <v>10521</v>
      </c>
      <c r="BM51" s="20">
        <v>12213</v>
      </c>
      <c r="BN51" s="25">
        <v>22734</v>
      </c>
      <c r="BO51" s="13">
        <v>-4.0151994933502189E-2</v>
      </c>
      <c r="BP51" s="10">
        <v>2.4418904403866808</v>
      </c>
      <c r="BQ51" s="33">
        <v>2722</v>
      </c>
      <c r="BR51" s="33">
        <v>13617</v>
      </c>
      <c r="BS51" s="33">
        <v>6394</v>
      </c>
      <c r="BT51" s="12">
        <v>0.1197325591624879</v>
      </c>
      <c r="BU51" s="12">
        <v>0.59897070467141722</v>
      </c>
      <c r="BV51" s="12">
        <v>0.28125274918624088</v>
      </c>
      <c r="BW51" s="20">
        <v>9051</v>
      </c>
      <c r="BX51" s="20">
        <v>9778</v>
      </c>
      <c r="BY51" s="20">
        <v>11480</v>
      </c>
      <c r="BZ51" s="51">
        <v>21258</v>
      </c>
      <c r="CA51" s="55">
        <v>-6.9432684165961156E-2</v>
      </c>
      <c r="CB51" s="54">
        <v>2.3486907524030496</v>
      </c>
      <c r="CC51" s="51">
        <v>2371</v>
      </c>
      <c r="CD51" s="51">
        <v>12215</v>
      </c>
      <c r="CE51" s="51">
        <v>6672</v>
      </c>
      <c r="CF51" s="56">
        <v>0.111534481137</v>
      </c>
      <c r="CG51" s="56">
        <v>0.57460720669900001</v>
      </c>
      <c r="CH51" s="56">
        <v>0.31385831216500004</v>
      </c>
      <c r="CI51" s="20">
        <v>8769</v>
      </c>
      <c r="CJ51" s="20">
        <v>9063</v>
      </c>
      <c r="CK51" s="20">
        <v>10544</v>
      </c>
      <c r="CL51" s="9">
        <v>19607</v>
      </c>
      <c r="CM51" s="55">
        <v>-8.4204620798694396E-2</v>
      </c>
      <c r="CN51" s="54">
        <v>2.2359448055650586</v>
      </c>
      <c r="CO51" s="51">
        <v>2371</v>
      </c>
      <c r="CP51" s="51">
        <v>12215</v>
      </c>
      <c r="CQ51" s="51">
        <v>6672</v>
      </c>
      <c r="CR51" s="56">
        <v>0.12092619982659254</v>
      </c>
      <c r="CS51" s="56">
        <v>0.62299178864691185</v>
      </c>
      <c r="CT51" s="56">
        <v>0.34028663232518996</v>
      </c>
    </row>
    <row r="52" spans="1:98">
      <c r="A52">
        <v>49</v>
      </c>
      <c r="B52" s="4" t="s">
        <v>40</v>
      </c>
      <c r="C52" s="8">
        <v>473</v>
      </c>
      <c r="D52" s="8">
        <v>732</v>
      </c>
      <c r="E52" s="8">
        <v>753</v>
      </c>
      <c r="F52" s="9">
        <v>1485</v>
      </c>
      <c r="G52" s="9"/>
      <c r="H52" s="10">
        <v>3.13953488372093</v>
      </c>
      <c r="I52" s="14">
        <v>314</v>
      </c>
      <c r="J52" s="14">
        <v>988</v>
      </c>
      <c r="K52" s="14">
        <v>183</v>
      </c>
      <c r="L52" s="12">
        <v>0.21144781144781144</v>
      </c>
      <c r="M52" s="12">
        <v>0.66531986531986531</v>
      </c>
      <c r="N52" s="12">
        <v>0.12323232323232323</v>
      </c>
      <c r="O52" s="8">
        <v>583</v>
      </c>
      <c r="P52" s="8">
        <v>793</v>
      </c>
      <c r="Q52" s="8">
        <v>667</v>
      </c>
      <c r="R52" s="9">
        <v>1460</v>
      </c>
      <c r="S52" s="13">
        <v>-1.6835016835016869E-2</v>
      </c>
      <c r="T52" s="10">
        <v>2.5042881646655233</v>
      </c>
      <c r="U52" s="14">
        <v>251</v>
      </c>
      <c r="V52" s="14">
        <v>1012</v>
      </c>
      <c r="W52" s="14">
        <v>197</v>
      </c>
      <c r="X52" s="12">
        <v>0.17191780821917807</v>
      </c>
      <c r="Y52" s="12">
        <v>0.69315068493150689</v>
      </c>
      <c r="Z52" s="12">
        <v>0.13493150684931507</v>
      </c>
      <c r="AA52" s="8">
        <v>658</v>
      </c>
      <c r="AB52" s="8">
        <v>811</v>
      </c>
      <c r="AC52" s="8">
        <v>659</v>
      </c>
      <c r="AD52" s="9">
        <v>1470</v>
      </c>
      <c r="AE52" s="13">
        <v>6.8493150684931781E-3</v>
      </c>
      <c r="AF52" s="10">
        <v>2.2340425531914891</v>
      </c>
      <c r="AG52" s="8">
        <v>222</v>
      </c>
      <c r="AH52" s="8">
        <v>1007</v>
      </c>
      <c r="AI52" s="8">
        <v>241</v>
      </c>
      <c r="AJ52" s="12">
        <v>0.15102040816326531</v>
      </c>
      <c r="AK52" s="12">
        <v>0.68503401360544214</v>
      </c>
      <c r="AL52" s="12">
        <v>0.16394557823129252</v>
      </c>
      <c r="AM52" s="8">
        <v>743</v>
      </c>
      <c r="AN52" s="8">
        <v>772</v>
      </c>
      <c r="AO52" s="8">
        <v>780</v>
      </c>
      <c r="AP52" s="9">
        <v>1552</v>
      </c>
      <c r="AQ52" s="13">
        <v>5.5782312925169997E-2</v>
      </c>
      <c r="AR52" s="10">
        <v>2.088829071332436</v>
      </c>
      <c r="AS52" s="8">
        <v>226</v>
      </c>
      <c r="AT52" s="8">
        <v>1043</v>
      </c>
      <c r="AU52" s="8">
        <v>283</v>
      </c>
      <c r="AV52" s="12">
        <v>0.14561855670103094</v>
      </c>
      <c r="AW52" s="12">
        <v>0.67203608247422686</v>
      </c>
      <c r="AX52" s="12">
        <v>0.18234536082474226</v>
      </c>
      <c r="AY52" s="8">
        <v>723</v>
      </c>
      <c r="AZ52" s="8">
        <v>774</v>
      </c>
      <c r="BA52" s="8">
        <v>738</v>
      </c>
      <c r="BB52" s="9">
        <v>1512</v>
      </c>
      <c r="BC52" s="13">
        <v>-2.5773195876288679E-2</v>
      </c>
      <c r="BD52" s="10">
        <v>2.091286307053942</v>
      </c>
      <c r="BE52" s="8">
        <v>184</v>
      </c>
      <c r="BF52" s="8">
        <v>1017</v>
      </c>
      <c r="BG52" s="8">
        <v>311</v>
      </c>
      <c r="BH52" s="12">
        <v>0.12169312169312169</v>
      </c>
      <c r="BI52" s="12">
        <v>0.67261904761904767</v>
      </c>
      <c r="BJ52" s="12">
        <v>0.2056878306878307</v>
      </c>
      <c r="BK52" s="8">
        <v>606</v>
      </c>
      <c r="BL52" s="8">
        <v>652</v>
      </c>
      <c r="BM52" s="8">
        <v>658</v>
      </c>
      <c r="BN52" s="9">
        <v>1310</v>
      </c>
      <c r="BO52" s="13">
        <v>-0.1335978835978836</v>
      </c>
      <c r="BP52" s="10">
        <v>2.1617161716171616</v>
      </c>
      <c r="BQ52" s="8">
        <v>159</v>
      </c>
      <c r="BR52" s="8">
        <v>815</v>
      </c>
      <c r="BS52" s="8">
        <v>336</v>
      </c>
      <c r="BT52" s="12">
        <v>0.12137404580152672</v>
      </c>
      <c r="BU52" s="12">
        <v>0.62213740458015265</v>
      </c>
      <c r="BV52" s="12">
        <v>0.25648854961832063</v>
      </c>
      <c r="BW52" s="24">
        <v>619</v>
      </c>
      <c r="BX52" s="24">
        <v>641</v>
      </c>
      <c r="BY52" s="24">
        <v>621</v>
      </c>
      <c r="BZ52" s="9">
        <v>1262</v>
      </c>
      <c r="CA52" s="55">
        <v>-3.8034865293185449E-2</v>
      </c>
      <c r="CB52" s="54">
        <v>2.0387722132471731</v>
      </c>
      <c r="CC52" s="51">
        <v>170</v>
      </c>
      <c r="CD52" s="51">
        <v>746</v>
      </c>
      <c r="CE52" s="51">
        <v>346</v>
      </c>
      <c r="CF52" s="56">
        <v>0.13470681458</v>
      </c>
      <c r="CG52" s="56">
        <v>0.59112519809800002</v>
      </c>
      <c r="CH52" s="56">
        <v>0.27416798732199998</v>
      </c>
      <c r="CI52" s="24">
        <v>534</v>
      </c>
      <c r="CJ52" s="24">
        <v>566</v>
      </c>
      <c r="CK52" s="24">
        <v>555</v>
      </c>
      <c r="CL52" s="9">
        <v>1121</v>
      </c>
      <c r="CM52" s="55">
        <v>-0.12578055307760927</v>
      </c>
      <c r="CN52" s="54">
        <v>2.0992509363295881</v>
      </c>
      <c r="CO52" s="51">
        <v>170</v>
      </c>
      <c r="CP52" s="51">
        <v>746</v>
      </c>
      <c r="CQ52" s="51">
        <v>346</v>
      </c>
      <c r="CR52" s="56">
        <v>0.15165031222123104</v>
      </c>
      <c r="CS52" s="56">
        <v>0.6654772524531668</v>
      </c>
      <c r="CT52" s="56">
        <v>0.30865298840321143</v>
      </c>
    </row>
    <row r="53" spans="1:98">
      <c r="A53">
        <v>50</v>
      </c>
      <c r="B53" s="4" t="s">
        <v>41</v>
      </c>
      <c r="C53" s="20">
        <v>14992</v>
      </c>
      <c r="D53" s="20">
        <v>20715</v>
      </c>
      <c r="E53" s="20">
        <v>21000</v>
      </c>
      <c r="F53" s="20">
        <v>41715</v>
      </c>
      <c r="G53" s="23"/>
      <c r="H53" s="10">
        <v>2.7824839914621133</v>
      </c>
      <c r="I53" s="21">
        <v>8358</v>
      </c>
      <c r="J53" s="21">
        <v>29571</v>
      </c>
      <c r="K53" s="21">
        <v>3786</v>
      </c>
      <c r="L53" s="12">
        <v>0.20035958288385472</v>
      </c>
      <c r="M53" s="12">
        <v>0.70888169723121175</v>
      </c>
      <c r="N53" s="12">
        <v>9.0758719884933475E-2</v>
      </c>
      <c r="O53" s="20">
        <v>12152</v>
      </c>
      <c r="P53" s="20">
        <v>15628</v>
      </c>
      <c r="Q53" s="20">
        <v>16037</v>
      </c>
      <c r="R53" s="20">
        <v>31665</v>
      </c>
      <c r="S53" s="13">
        <v>-0.24092053218266807</v>
      </c>
      <c r="T53" s="10">
        <v>2.6057439104674129</v>
      </c>
      <c r="U53" s="22">
        <v>5641</v>
      </c>
      <c r="V53" s="22">
        <v>22383</v>
      </c>
      <c r="W53" s="22">
        <v>3641</v>
      </c>
      <c r="X53" s="12">
        <v>0.17814621822201168</v>
      </c>
      <c r="Y53" s="12">
        <v>0.70686878256750352</v>
      </c>
      <c r="Z53" s="12">
        <v>0.11498499921048476</v>
      </c>
      <c r="AA53" s="20">
        <v>8791</v>
      </c>
      <c r="AB53" s="20">
        <v>10078</v>
      </c>
      <c r="AC53" s="20">
        <v>10891</v>
      </c>
      <c r="AD53" s="20">
        <v>20969</v>
      </c>
      <c r="AE53" s="13">
        <v>-0.33778619927364595</v>
      </c>
      <c r="AF53" s="10">
        <v>2.3852804004095098</v>
      </c>
      <c r="AG53" s="21">
        <v>2799</v>
      </c>
      <c r="AH53" s="21">
        <v>14318</v>
      </c>
      <c r="AI53" s="21">
        <v>3852</v>
      </c>
      <c r="AJ53" s="12">
        <v>0.13348276026515332</v>
      </c>
      <c r="AK53" s="12">
        <v>0.68281749248891221</v>
      </c>
      <c r="AL53" s="12">
        <v>0.18369974724593446</v>
      </c>
      <c r="AM53" s="20">
        <v>7593</v>
      </c>
      <c r="AN53" s="20">
        <v>8127</v>
      </c>
      <c r="AO53" s="20">
        <v>8989</v>
      </c>
      <c r="AP53" s="20">
        <v>17116</v>
      </c>
      <c r="AQ53" s="13">
        <v>-0.18374743669226001</v>
      </c>
      <c r="AR53" s="10">
        <v>2.2541814829448175</v>
      </c>
      <c r="AS53" s="21">
        <v>1800</v>
      </c>
      <c r="AT53" s="21">
        <v>10879</v>
      </c>
      <c r="AU53" s="21">
        <v>4437</v>
      </c>
      <c r="AV53" s="12">
        <v>0.10516475812105631</v>
      </c>
      <c r="AW53" s="12">
        <v>0.63560411311053988</v>
      </c>
      <c r="AX53" s="12">
        <v>0.25923112876840382</v>
      </c>
      <c r="AY53" s="20">
        <v>6878</v>
      </c>
      <c r="AZ53" s="20">
        <v>6952</v>
      </c>
      <c r="BA53" s="20">
        <v>7839</v>
      </c>
      <c r="BB53" s="20">
        <v>14791</v>
      </c>
      <c r="BC53" s="13">
        <v>-0.13583781257303107</v>
      </c>
      <c r="BD53" s="10">
        <v>2.1504797906368132</v>
      </c>
      <c r="BE53" s="21">
        <v>1320</v>
      </c>
      <c r="BF53" s="21">
        <v>8502</v>
      </c>
      <c r="BG53" s="21">
        <v>4969</v>
      </c>
      <c r="BH53" s="12">
        <v>8.9243458860117642E-2</v>
      </c>
      <c r="BI53" s="12">
        <v>0.5748090054763032</v>
      </c>
      <c r="BJ53" s="12">
        <v>0.33594753566357921</v>
      </c>
      <c r="BK53" s="20">
        <v>6275</v>
      </c>
      <c r="BL53" s="20">
        <v>6114</v>
      </c>
      <c r="BM53" s="20">
        <v>6887</v>
      </c>
      <c r="BN53" s="20">
        <v>13001</v>
      </c>
      <c r="BO53" s="13">
        <v>-0.12101953890879591</v>
      </c>
      <c r="BP53" s="10">
        <v>2.0718725099601594</v>
      </c>
      <c r="BQ53" s="21">
        <v>1022</v>
      </c>
      <c r="BR53" s="21">
        <v>6819</v>
      </c>
      <c r="BS53" s="21">
        <v>5160</v>
      </c>
      <c r="BT53" s="12">
        <v>7.8609337743250518E-2</v>
      </c>
      <c r="BU53" s="12">
        <v>0.52449811552957459</v>
      </c>
      <c r="BV53" s="12">
        <v>0.39689254672717483</v>
      </c>
      <c r="BW53" s="20">
        <v>5558</v>
      </c>
      <c r="BX53" s="20">
        <v>5179</v>
      </c>
      <c r="BY53" s="20">
        <v>5743</v>
      </c>
      <c r="BZ53" s="20">
        <v>10922</v>
      </c>
      <c r="CA53" s="55">
        <v>-0.19034975279252886</v>
      </c>
      <c r="CB53" s="54">
        <v>1.9650953580424613</v>
      </c>
      <c r="CC53" s="51">
        <v>719</v>
      </c>
      <c r="CD53" s="51">
        <v>5417</v>
      </c>
      <c r="CE53" s="51">
        <v>4786</v>
      </c>
      <c r="CF53" s="56">
        <v>6.5830433985999998E-2</v>
      </c>
      <c r="CG53" s="56">
        <v>0.49597143380299996</v>
      </c>
      <c r="CH53" s="56">
        <v>0.43819813220999998</v>
      </c>
      <c r="CI53" s="20">
        <v>4539</v>
      </c>
      <c r="CJ53" s="20">
        <v>4092</v>
      </c>
      <c r="CK53" s="20">
        <v>4751</v>
      </c>
      <c r="CL53" s="9">
        <v>8843</v>
      </c>
      <c r="CM53" s="55">
        <v>-0.23510120999660741</v>
      </c>
      <c r="CN53" s="54">
        <v>1.9482264816038775</v>
      </c>
      <c r="CO53" s="51">
        <v>719</v>
      </c>
      <c r="CP53" s="51">
        <v>5417</v>
      </c>
      <c r="CQ53" s="51">
        <v>4786</v>
      </c>
      <c r="CR53" s="56">
        <v>8.1307248671265403E-2</v>
      </c>
      <c r="CS53" s="56">
        <v>0.61257491801424857</v>
      </c>
      <c r="CT53" s="56">
        <v>0.5412190433110935</v>
      </c>
    </row>
    <row r="54" spans="1:98">
      <c r="A54">
        <v>51</v>
      </c>
      <c r="B54" s="4" t="s">
        <v>215</v>
      </c>
      <c r="C54" s="20">
        <v>30476</v>
      </c>
      <c r="D54" s="20">
        <v>45781</v>
      </c>
      <c r="E54" s="20">
        <v>47559</v>
      </c>
      <c r="F54" s="20">
        <v>93340</v>
      </c>
      <c r="G54" s="23"/>
      <c r="H54" s="37">
        <v>3.0627378921118256</v>
      </c>
      <c r="I54" s="21">
        <v>19983</v>
      </c>
      <c r="J54" s="21">
        <v>64653</v>
      </c>
      <c r="K54" s="21">
        <v>8704</v>
      </c>
      <c r="L54" s="12">
        <v>0.21408827940861366</v>
      </c>
      <c r="M54" s="12">
        <v>0.69266123848296546</v>
      </c>
      <c r="N54" s="12">
        <v>9.3250482108420824E-2</v>
      </c>
      <c r="O54" s="20">
        <v>31914</v>
      </c>
      <c r="P54" s="20">
        <v>46754</v>
      </c>
      <c r="Q54" s="20">
        <v>49108</v>
      </c>
      <c r="R54" s="20">
        <v>95862</v>
      </c>
      <c r="S54" s="13">
        <v>2.7019498607242287E-2</v>
      </c>
      <c r="T54" s="10">
        <v>3.0037601052829479</v>
      </c>
      <c r="U54" s="22">
        <v>19093</v>
      </c>
      <c r="V54" s="22">
        <v>66194</v>
      </c>
      <c r="W54" s="22">
        <v>10575</v>
      </c>
      <c r="X54" s="12">
        <v>0.19917172602282449</v>
      </c>
      <c r="Y54" s="12">
        <v>0.69051344641255141</v>
      </c>
      <c r="Z54" s="12">
        <v>0.11031482756462414</v>
      </c>
      <c r="AA54" s="20">
        <v>32478</v>
      </c>
      <c r="AB54" s="20">
        <v>44602</v>
      </c>
      <c r="AC54" s="20">
        <v>48710</v>
      </c>
      <c r="AD54" s="20">
        <v>93312</v>
      </c>
      <c r="AE54" s="13">
        <v>-2.6600738561682435E-2</v>
      </c>
      <c r="AF54" s="10">
        <v>2.8730833179382969</v>
      </c>
      <c r="AG54" s="21">
        <v>16128</v>
      </c>
      <c r="AH54" s="21">
        <v>64188</v>
      </c>
      <c r="AI54" s="21">
        <v>12866</v>
      </c>
      <c r="AJ54" s="12">
        <v>0.1728395061728395</v>
      </c>
      <c r="AK54" s="12">
        <v>0.68788580246913578</v>
      </c>
      <c r="AL54" s="12">
        <v>0.1378815157750343</v>
      </c>
      <c r="AM54" s="20">
        <v>35731</v>
      </c>
      <c r="AN54" s="20">
        <v>46229</v>
      </c>
      <c r="AO54" s="20">
        <v>50813</v>
      </c>
      <c r="AP54" s="20">
        <v>97042</v>
      </c>
      <c r="AQ54" s="13">
        <v>3.9973422496570654E-2</v>
      </c>
      <c r="AR54" s="10">
        <v>2.715904956480367</v>
      </c>
      <c r="AS54" s="21">
        <v>14876</v>
      </c>
      <c r="AT54" s="21">
        <v>65787</v>
      </c>
      <c r="AU54" s="21">
        <v>16379</v>
      </c>
      <c r="AV54" s="12">
        <v>0.15329444982584861</v>
      </c>
      <c r="AW54" s="12">
        <v>0.67792296119206119</v>
      </c>
      <c r="AX54" s="12">
        <v>0.16878258898209023</v>
      </c>
      <c r="AY54" s="20">
        <v>36941</v>
      </c>
      <c r="AZ54" s="20">
        <v>45603</v>
      </c>
      <c r="BA54" s="20">
        <v>50699</v>
      </c>
      <c r="BB54" s="20">
        <v>96302</v>
      </c>
      <c r="BC54" s="13">
        <v>-7.62556418870175E-3</v>
      </c>
      <c r="BD54" s="10">
        <v>2.6069137272948755</v>
      </c>
      <c r="BE54" s="21">
        <v>13267</v>
      </c>
      <c r="BF54" s="21">
        <v>63236</v>
      </c>
      <c r="BG54" s="21">
        <v>19793</v>
      </c>
      <c r="BH54" s="12">
        <v>0.13776453240846503</v>
      </c>
      <c r="BI54" s="12">
        <v>0.65664264501256464</v>
      </c>
      <c r="BJ54" s="12">
        <v>0.2055305185769766</v>
      </c>
      <c r="BK54" s="20">
        <v>37322</v>
      </c>
      <c r="BL54" s="20">
        <v>44199</v>
      </c>
      <c r="BM54" s="20">
        <v>49478</v>
      </c>
      <c r="BN54" s="25">
        <v>93677</v>
      </c>
      <c r="BO54" s="13">
        <v>-2.725800087225605E-2</v>
      </c>
      <c r="BP54" s="10">
        <v>2.5099673115052785</v>
      </c>
      <c r="BQ54" s="21">
        <v>11558</v>
      </c>
      <c r="BR54" s="21">
        <v>59582</v>
      </c>
      <c r="BS54" s="21">
        <v>22537</v>
      </c>
      <c r="BT54" s="12">
        <v>0.12338140632172251</v>
      </c>
      <c r="BU54" s="12">
        <v>0.63603659382772715</v>
      </c>
      <c r="BV54" s="12">
        <v>0.24058199985055029</v>
      </c>
      <c r="BW54" s="20">
        <v>36723</v>
      </c>
      <c r="BX54" s="20">
        <v>42111</v>
      </c>
      <c r="BY54" s="20">
        <v>48034</v>
      </c>
      <c r="BZ54" s="51">
        <v>90145</v>
      </c>
      <c r="CA54" s="55">
        <v>-3.7704025534549546E-2</v>
      </c>
      <c r="CB54" s="54">
        <v>2.4547286441739509</v>
      </c>
      <c r="CC54" s="51">
        <v>10253</v>
      </c>
      <c r="CD54" s="51">
        <v>54834</v>
      </c>
      <c r="CE54" s="51">
        <v>25032</v>
      </c>
      <c r="CF54" s="56">
        <v>0.11373897609407066</v>
      </c>
      <c r="CG54" s="56">
        <v>0.6082866492872594</v>
      </c>
      <c r="CH54" s="56">
        <v>0.27768595041322314</v>
      </c>
      <c r="CI54" s="20">
        <v>36155</v>
      </c>
      <c r="CJ54" s="20">
        <v>39319</v>
      </c>
      <c r="CK54" s="20">
        <v>45180</v>
      </c>
      <c r="CL54" s="9">
        <v>84499</v>
      </c>
      <c r="CM54" s="55">
        <v>-6.6817358785311143E-2</v>
      </c>
      <c r="CN54" s="54">
        <v>2.3371317936661598</v>
      </c>
      <c r="CO54" s="51">
        <v>9318</v>
      </c>
      <c r="CP54" s="51">
        <v>49732</v>
      </c>
      <c r="CQ54" s="51">
        <v>21646</v>
      </c>
      <c r="CR54" s="56">
        <v>0.11027349436088001</v>
      </c>
      <c r="CS54" s="56">
        <v>0.58855134380288521</v>
      </c>
      <c r="CT54" s="56">
        <v>0.25616871205576397</v>
      </c>
    </row>
    <row r="55" spans="1:98">
      <c r="A55">
        <v>52</v>
      </c>
      <c r="B55" s="4" t="s">
        <v>42</v>
      </c>
      <c r="C55" s="20">
        <v>12734</v>
      </c>
      <c r="D55" s="20">
        <v>18883</v>
      </c>
      <c r="E55" s="20">
        <v>19669</v>
      </c>
      <c r="F55" s="20">
        <v>38552</v>
      </c>
      <c r="G55" s="23"/>
      <c r="H55" s="10">
        <v>3.0274854719648188</v>
      </c>
      <c r="I55" s="21">
        <v>7776</v>
      </c>
      <c r="J55" s="21">
        <v>26286</v>
      </c>
      <c r="K55" s="21">
        <v>4488</v>
      </c>
      <c r="L55" s="12">
        <v>0.20170159784187591</v>
      </c>
      <c r="M55" s="12">
        <v>0.6818323303589956</v>
      </c>
      <c r="N55" s="12">
        <v>0.11641419381614443</v>
      </c>
      <c r="O55" s="20">
        <v>12820</v>
      </c>
      <c r="P55" s="20">
        <v>18459</v>
      </c>
      <c r="Q55" s="20">
        <v>18955</v>
      </c>
      <c r="R55" s="20">
        <v>37414</v>
      </c>
      <c r="S55" s="13">
        <v>-2.9518572317908331E-2</v>
      </c>
      <c r="T55" s="10">
        <v>2.9184087363494542</v>
      </c>
      <c r="U55" s="22">
        <v>6867</v>
      </c>
      <c r="V55" s="22">
        <v>25336</v>
      </c>
      <c r="W55" s="22">
        <v>5211</v>
      </c>
      <c r="X55" s="12">
        <v>0.18354092051103865</v>
      </c>
      <c r="Y55" s="12">
        <v>0.67717966536590579</v>
      </c>
      <c r="Z55" s="12">
        <v>0.13927941412305553</v>
      </c>
      <c r="AA55" s="20">
        <v>12552</v>
      </c>
      <c r="AB55" s="20">
        <v>17002</v>
      </c>
      <c r="AC55" s="20">
        <v>18174</v>
      </c>
      <c r="AD55" s="20">
        <v>35176</v>
      </c>
      <c r="AE55" s="13">
        <v>-5.9817180734484388E-2</v>
      </c>
      <c r="AF55" s="10">
        <v>2.8024219247928617</v>
      </c>
      <c r="AG55" s="21">
        <v>5607</v>
      </c>
      <c r="AH55" s="21">
        <v>23546</v>
      </c>
      <c r="AI55" s="21">
        <v>6012</v>
      </c>
      <c r="AJ55" s="12">
        <v>0.15939845349101661</v>
      </c>
      <c r="AK55" s="12">
        <v>0.66937684785080742</v>
      </c>
      <c r="AL55" s="12">
        <v>0.17091198544462133</v>
      </c>
      <c r="AM55" s="20">
        <v>12771</v>
      </c>
      <c r="AN55" s="20">
        <v>16145</v>
      </c>
      <c r="AO55" s="20">
        <v>17289</v>
      </c>
      <c r="AP55" s="20">
        <v>33434</v>
      </c>
      <c r="AQ55" s="13">
        <v>-4.9522401637480118E-2</v>
      </c>
      <c r="AR55" s="10">
        <v>2.6179625714509434</v>
      </c>
      <c r="AS55" s="21">
        <v>4497</v>
      </c>
      <c r="AT55" s="21">
        <v>21932</v>
      </c>
      <c r="AU55" s="21">
        <v>7005</v>
      </c>
      <c r="AV55" s="12">
        <v>0.1345037985284441</v>
      </c>
      <c r="AW55" s="12">
        <v>0.65597894359035713</v>
      </c>
      <c r="AX55" s="12">
        <v>0.20951725788119879</v>
      </c>
      <c r="AY55" s="20">
        <v>12437</v>
      </c>
      <c r="AZ55" s="20">
        <v>14952</v>
      </c>
      <c r="BA55" s="20">
        <v>16231</v>
      </c>
      <c r="BB55" s="20">
        <v>31183</v>
      </c>
      <c r="BC55" s="13">
        <v>-6.7326673446192475E-2</v>
      </c>
      <c r="BD55" s="10">
        <v>2.5072766744391735</v>
      </c>
      <c r="BE55" s="21">
        <v>3717</v>
      </c>
      <c r="BF55" s="21">
        <v>19644</v>
      </c>
      <c r="BG55" s="21">
        <v>7820</v>
      </c>
      <c r="BH55" s="12">
        <v>0.1191995638649264</v>
      </c>
      <c r="BI55" s="12">
        <v>0.62995863130551899</v>
      </c>
      <c r="BJ55" s="12">
        <v>0.25077766731873136</v>
      </c>
      <c r="BK55" s="20">
        <v>11894</v>
      </c>
      <c r="BL55" s="20">
        <v>13850</v>
      </c>
      <c r="BM55" s="20">
        <v>15233</v>
      </c>
      <c r="BN55" s="20">
        <v>29083</v>
      </c>
      <c r="BO55" s="13">
        <v>-6.7344386364365239E-2</v>
      </c>
      <c r="BP55" s="10">
        <v>2.4451824449302171</v>
      </c>
      <c r="BQ55" s="21">
        <v>3178</v>
      </c>
      <c r="BR55" s="21">
        <v>17528</v>
      </c>
      <c r="BS55" s="21">
        <v>8377</v>
      </c>
      <c r="BT55" s="12">
        <v>0.10927345872158993</v>
      </c>
      <c r="BU55" s="12">
        <v>0.60268885603273392</v>
      </c>
      <c r="BV55" s="12">
        <v>0.28803768524567619</v>
      </c>
      <c r="BW55" s="20">
        <v>10992</v>
      </c>
      <c r="BX55" s="20">
        <v>12215</v>
      </c>
      <c r="BY55" s="20">
        <v>13819</v>
      </c>
      <c r="BZ55" s="20">
        <v>26034</v>
      </c>
      <c r="CA55" s="55">
        <v>-0.11711607897364985</v>
      </c>
      <c r="CB55" s="54">
        <v>2.3684497816593888</v>
      </c>
      <c r="CC55" s="51">
        <v>2573</v>
      </c>
      <c r="CD55" s="51">
        <v>14887</v>
      </c>
      <c r="CE55" s="51">
        <v>8555</v>
      </c>
      <c r="CF55" s="56">
        <v>9.8904478185999997E-2</v>
      </c>
      <c r="CG55" s="56">
        <v>0.57224678070300006</v>
      </c>
      <c r="CH55" s="56">
        <v>0.32884874111099999</v>
      </c>
      <c r="CI55" s="20">
        <v>10173</v>
      </c>
      <c r="CJ55" s="20">
        <v>10753</v>
      </c>
      <c r="CK55" s="20">
        <v>12282</v>
      </c>
      <c r="CL55" s="9">
        <v>23035</v>
      </c>
      <c r="CM55" s="55">
        <v>-0.1301931842847841</v>
      </c>
      <c r="CN55" s="54">
        <v>2.264327140469871</v>
      </c>
      <c r="CO55" s="51">
        <v>2573</v>
      </c>
      <c r="CP55" s="51">
        <v>14887</v>
      </c>
      <c r="CQ55" s="51">
        <v>8555</v>
      </c>
      <c r="CR55" s="56">
        <v>0.11169958758411114</v>
      </c>
      <c r="CS55" s="56">
        <v>0.64627740395051014</v>
      </c>
      <c r="CT55" s="56">
        <v>0.37139136097243325</v>
      </c>
    </row>
    <row r="56" spans="1:98">
      <c r="A56">
        <v>53</v>
      </c>
      <c r="B56" s="4" t="s">
        <v>43</v>
      </c>
      <c r="C56" s="20">
        <v>11063</v>
      </c>
      <c r="D56" s="20">
        <v>16005</v>
      </c>
      <c r="E56" s="20">
        <v>16941</v>
      </c>
      <c r="F56" s="20">
        <v>32946</v>
      </c>
      <c r="G56" s="23"/>
      <c r="H56" s="10">
        <v>2.9780348910783694</v>
      </c>
      <c r="I56" s="21">
        <v>6865</v>
      </c>
      <c r="J56" s="21">
        <v>22460</v>
      </c>
      <c r="K56" s="21">
        <v>3621</v>
      </c>
      <c r="L56" s="12">
        <v>0.20837127420627694</v>
      </c>
      <c r="M56" s="12">
        <v>0.68172160505068902</v>
      </c>
      <c r="N56" s="12">
        <v>0.10990712074303406</v>
      </c>
      <c r="O56" s="20">
        <v>10537</v>
      </c>
      <c r="P56" s="20">
        <v>14592</v>
      </c>
      <c r="Q56" s="20">
        <v>15425</v>
      </c>
      <c r="R56" s="20">
        <v>30017</v>
      </c>
      <c r="S56" s="13">
        <v>-8.8903053481454553E-2</v>
      </c>
      <c r="T56" s="10">
        <v>2.8487235456012145</v>
      </c>
      <c r="U56" s="22">
        <v>5521</v>
      </c>
      <c r="V56" s="22">
        <v>20352</v>
      </c>
      <c r="W56" s="22">
        <v>4144</v>
      </c>
      <c r="X56" s="12">
        <v>0.18392910683945765</v>
      </c>
      <c r="Y56" s="12">
        <v>0.67801579105173737</v>
      </c>
      <c r="Z56" s="12">
        <v>0.13805510210880501</v>
      </c>
      <c r="AA56" s="20">
        <v>9357</v>
      </c>
      <c r="AB56" s="20">
        <v>11936</v>
      </c>
      <c r="AC56" s="20">
        <v>13142</v>
      </c>
      <c r="AD56" s="20">
        <v>25078</v>
      </c>
      <c r="AE56" s="13">
        <v>-0.1645400939467635</v>
      </c>
      <c r="AF56" s="10">
        <v>2.6801325211071925</v>
      </c>
      <c r="AG56" s="21">
        <v>3793</v>
      </c>
      <c r="AH56" s="21">
        <v>16774</v>
      </c>
      <c r="AI56" s="21">
        <v>4511</v>
      </c>
      <c r="AJ56" s="12">
        <v>0.15124810590956217</v>
      </c>
      <c r="AK56" s="12">
        <v>0.66887311587845921</v>
      </c>
      <c r="AL56" s="12">
        <v>0.17987877821197862</v>
      </c>
      <c r="AM56" s="20">
        <v>9121</v>
      </c>
      <c r="AN56" s="20">
        <v>10985</v>
      </c>
      <c r="AO56" s="20">
        <v>11946</v>
      </c>
      <c r="AP56" s="20">
        <v>22931</v>
      </c>
      <c r="AQ56" s="13">
        <v>-8.5612887790094905E-2</v>
      </c>
      <c r="AR56" s="10">
        <v>2.5140883675035632</v>
      </c>
      <c r="AS56" s="21">
        <v>2956</v>
      </c>
      <c r="AT56" s="21">
        <v>14734</v>
      </c>
      <c r="AU56" s="21">
        <v>5241</v>
      </c>
      <c r="AV56" s="12">
        <v>0.12890846452400681</v>
      </c>
      <c r="AW56" s="12">
        <v>0.64253630456587152</v>
      </c>
      <c r="AX56" s="12">
        <v>0.22855523091012167</v>
      </c>
      <c r="AY56" s="20">
        <v>8692</v>
      </c>
      <c r="AZ56" s="20">
        <v>9834</v>
      </c>
      <c r="BA56" s="20">
        <v>11192</v>
      </c>
      <c r="BB56" s="20">
        <v>21026</v>
      </c>
      <c r="BC56" s="13">
        <v>-8.3075312895207309E-2</v>
      </c>
      <c r="BD56" s="10">
        <v>2.4190059825126555</v>
      </c>
      <c r="BE56" s="21">
        <v>2421</v>
      </c>
      <c r="BF56" s="21">
        <v>12604</v>
      </c>
      <c r="BG56" s="21">
        <v>6001</v>
      </c>
      <c r="BH56" s="12">
        <v>0.11514315609245696</v>
      </c>
      <c r="BI56" s="12">
        <v>0.59944830210215927</v>
      </c>
      <c r="BJ56" s="12">
        <v>0.28540854180538383</v>
      </c>
      <c r="BK56" s="20">
        <v>8222</v>
      </c>
      <c r="BL56" s="20">
        <v>8714</v>
      </c>
      <c r="BM56" s="20">
        <v>10185</v>
      </c>
      <c r="BN56" s="20">
        <v>18899</v>
      </c>
      <c r="BO56" s="13">
        <v>-0.10116046799200984</v>
      </c>
      <c r="BP56" s="10">
        <v>2.2985891510581369</v>
      </c>
      <c r="BQ56" s="21">
        <v>1910</v>
      </c>
      <c r="BR56" s="21">
        <v>10566</v>
      </c>
      <c r="BS56" s="21">
        <v>6423</v>
      </c>
      <c r="BT56" s="12">
        <v>0.10106354833589079</v>
      </c>
      <c r="BU56" s="12">
        <v>0.55907719985184401</v>
      </c>
      <c r="BV56" s="12">
        <v>0.33985925181226517</v>
      </c>
      <c r="BW56" s="20">
        <v>7526</v>
      </c>
      <c r="BX56" s="20">
        <v>7585</v>
      </c>
      <c r="BY56" s="20">
        <v>9043</v>
      </c>
      <c r="BZ56" s="20">
        <v>16628</v>
      </c>
      <c r="CA56" s="55">
        <v>-0.13657685831128208</v>
      </c>
      <c r="CB56" s="54">
        <v>2.2094073877225617</v>
      </c>
      <c r="CC56" s="51">
        <v>1429</v>
      </c>
      <c r="CD56" s="51">
        <v>8791</v>
      </c>
      <c r="CE56" s="51">
        <v>6407</v>
      </c>
      <c r="CF56" s="56">
        <v>8.5944548023999992E-2</v>
      </c>
      <c r="CG56" s="56">
        <v>0.52871834967200004</v>
      </c>
      <c r="CH56" s="56">
        <v>0.385337102303</v>
      </c>
      <c r="CI56" s="20">
        <v>6862</v>
      </c>
      <c r="CJ56" s="20">
        <v>6667</v>
      </c>
      <c r="CK56" s="20">
        <v>8009</v>
      </c>
      <c r="CL56" s="9">
        <v>14676</v>
      </c>
      <c r="CM56" s="55">
        <v>-0.13300626873807575</v>
      </c>
      <c r="CN56" s="54">
        <v>2.1387350626639465</v>
      </c>
      <c r="CO56" s="51">
        <v>1429</v>
      </c>
      <c r="CP56" s="51">
        <v>8791</v>
      </c>
      <c r="CQ56" s="51">
        <v>6407</v>
      </c>
      <c r="CR56" s="56">
        <v>9.736985554647043E-2</v>
      </c>
      <c r="CS56" s="56">
        <v>0.59900517852275825</v>
      </c>
      <c r="CT56" s="56">
        <v>0.43656309621150174</v>
      </c>
    </row>
    <row r="57" spans="1:98">
      <c r="A57">
        <v>54</v>
      </c>
      <c r="B57" s="4" t="s">
        <v>44</v>
      </c>
      <c r="C57" s="20">
        <v>8675</v>
      </c>
      <c r="D57" s="20">
        <v>12451</v>
      </c>
      <c r="E57" s="20">
        <v>13016</v>
      </c>
      <c r="F57" s="20">
        <v>25467</v>
      </c>
      <c r="G57" s="23"/>
      <c r="H57" s="10">
        <v>2.935677233429395</v>
      </c>
      <c r="I57" s="21">
        <v>4931</v>
      </c>
      <c r="J57" s="21">
        <v>17924</v>
      </c>
      <c r="K57" s="21">
        <v>2612</v>
      </c>
      <c r="L57" s="12">
        <v>0.19362312011622884</v>
      </c>
      <c r="M57" s="12">
        <v>0.70381277731966863</v>
      </c>
      <c r="N57" s="12">
        <v>0.10256410256410256</v>
      </c>
      <c r="O57" s="20">
        <v>8023</v>
      </c>
      <c r="P57" s="20">
        <v>10930</v>
      </c>
      <c r="Q57" s="20">
        <v>11715</v>
      </c>
      <c r="R57" s="20">
        <v>22645</v>
      </c>
      <c r="S57" s="13">
        <v>-0.11081006793104797</v>
      </c>
      <c r="T57" s="10">
        <v>2.8225102829365576</v>
      </c>
      <c r="U57" s="22">
        <v>3920</v>
      </c>
      <c r="V57" s="22">
        <v>15596</v>
      </c>
      <c r="W57" s="22">
        <v>3129</v>
      </c>
      <c r="X57" s="12">
        <v>0.17310664605873261</v>
      </c>
      <c r="Y57" s="12">
        <v>0.68871715610510043</v>
      </c>
      <c r="Z57" s="12">
        <v>0.13817619783616691</v>
      </c>
      <c r="AA57" s="20">
        <v>7302</v>
      </c>
      <c r="AB57" s="20">
        <v>9147</v>
      </c>
      <c r="AC57" s="20">
        <v>10262</v>
      </c>
      <c r="AD57" s="20">
        <v>19409</v>
      </c>
      <c r="AE57" s="13">
        <v>-0.14290130271583135</v>
      </c>
      <c r="AF57" s="10">
        <v>2.6580388934538481</v>
      </c>
      <c r="AG57" s="21">
        <v>2718</v>
      </c>
      <c r="AH57" s="21">
        <v>13088</v>
      </c>
      <c r="AI57" s="21">
        <v>3601</v>
      </c>
      <c r="AJ57" s="12">
        <v>0.14003812664227935</v>
      </c>
      <c r="AK57" s="12">
        <v>0.6743263434489154</v>
      </c>
      <c r="AL57" s="12">
        <v>0.18553248492967181</v>
      </c>
      <c r="AM57" s="20">
        <v>6884</v>
      </c>
      <c r="AN57" s="20">
        <v>8123</v>
      </c>
      <c r="AO57" s="20">
        <v>9228</v>
      </c>
      <c r="AP57" s="20">
        <v>17351</v>
      </c>
      <c r="AQ57" s="13">
        <v>-0.10603328352826014</v>
      </c>
      <c r="AR57" s="10">
        <v>2.5204822777454967</v>
      </c>
      <c r="AS57" s="21">
        <v>2003</v>
      </c>
      <c r="AT57" s="21">
        <v>11158</v>
      </c>
      <c r="AU57" s="21">
        <v>4190</v>
      </c>
      <c r="AV57" s="12">
        <v>0.11544003227479684</v>
      </c>
      <c r="AW57" s="12">
        <v>0.64307532707048587</v>
      </c>
      <c r="AX57" s="12">
        <v>0.24148464065471731</v>
      </c>
      <c r="AY57" s="20">
        <v>6635</v>
      </c>
      <c r="AZ57" s="20">
        <v>7327</v>
      </c>
      <c r="BA57" s="20">
        <v>8426</v>
      </c>
      <c r="BB57" s="20">
        <v>15753</v>
      </c>
      <c r="BC57" s="13">
        <v>-9.2098438130367111E-2</v>
      </c>
      <c r="BD57" s="10">
        <v>2.3742275810097966</v>
      </c>
      <c r="BE57" s="21">
        <v>1572</v>
      </c>
      <c r="BF57" s="21">
        <v>9472</v>
      </c>
      <c r="BG57" s="21">
        <v>4709</v>
      </c>
      <c r="BH57" s="12">
        <v>9.9790516092172918E-2</v>
      </c>
      <c r="BI57" s="12">
        <v>0.60128229543579004</v>
      </c>
      <c r="BJ57" s="12">
        <v>0.29892718847203709</v>
      </c>
      <c r="BK57" s="20">
        <v>6202</v>
      </c>
      <c r="BL57" s="20">
        <v>6634</v>
      </c>
      <c r="BM57" s="20">
        <v>7767</v>
      </c>
      <c r="BN57" s="20">
        <v>14401</v>
      </c>
      <c r="BO57" s="13">
        <v>-8.5824922237034196E-2</v>
      </c>
      <c r="BP57" s="10">
        <v>2.32199290551435</v>
      </c>
      <c r="BQ57" s="21">
        <v>1390</v>
      </c>
      <c r="BR57" s="21">
        <v>8023</v>
      </c>
      <c r="BS57" s="21">
        <v>4988</v>
      </c>
      <c r="BT57" s="12">
        <v>9.6521074925352404E-2</v>
      </c>
      <c r="BU57" s="12">
        <v>0.55711408929935424</v>
      </c>
      <c r="BV57" s="12">
        <v>0.34636483577529337</v>
      </c>
      <c r="BW57" s="20">
        <v>5585</v>
      </c>
      <c r="BX57" s="20">
        <v>5745</v>
      </c>
      <c r="BY57" s="20">
        <v>6892</v>
      </c>
      <c r="BZ57" s="20">
        <v>12637</v>
      </c>
      <c r="CA57" s="55">
        <v>-0.13959009258526556</v>
      </c>
      <c r="CB57" s="54">
        <v>2.2626678603401968</v>
      </c>
      <c r="CC57" s="51">
        <v>1072</v>
      </c>
      <c r="CD57" s="51">
        <v>6655</v>
      </c>
      <c r="CE57" s="51">
        <v>4909</v>
      </c>
      <c r="CF57" s="56">
        <v>8.4836973726000006E-2</v>
      </c>
      <c r="CG57" s="56">
        <v>0.52666983222499997</v>
      </c>
      <c r="CH57" s="56">
        <v>0.38849319404900001</v>
      </c>
      <c r="CI57" s="20">
        <v>4980</v>
      </c>
      <c r="CJ57" s="20">
        <v>5025</v>
      </c>
      <c r="CK57" s="20">
        <v>6080</v>
      </c>
      <c r="CL57" s="9">
        <v>11105</v>
      </c>
      <c r="CM57" s="55">
        <v>-0.13795587573165236</v>
      </c>
      <c r="CN57" s="54">
        <v>2.2299196787148596</v>
      </c>
      <c r="CO57" s="51">
        <v>1072</v>
      </c>
      <c r="CP57" s="51">
        <v>6655</v>
      </c>
      <c r="CQ57" s="51">
        <v>4909</v>
      </c>
      <c r="CR57" s="56">
        <v>9.6533093201260689E-2</v>
      </c>
      <c r="CS57" s="56">
        <v>0.59927960378208012</v>
      </c>
      <c r="CT57" s="56">
        <v>0.44205312922107159</v>
      </c>
    </row>
    <row r="58" spans="1:98">
      <c r="A58">
        <v>55</v>
      </c>
      <c r="B58" s="4" t="s">
        <v>45</v>
      </c>
      <c r="C58" s="27">
        <v>8205</v>
      </c>
      <c r="D58" s="8">
        <v>11280</v>
      </c>
      <c r="E58" s="8">
        <v>12039</v>
      </c>
      <c r="F58" s="9">
        <v>23319</v>
      </c>
      <c r="G58" s="9"/>
      <c r="H58" s="10">
        <v>2.8420475319926872</v>
      </c>
      <c r="I58" s="11">
        <v>4225</v>
      </c>
      <c r="J58" s="11">
        <v>16192</v>
      </c>
      <c r="K58" s="11">
        <v>2902</v>
      </c>
      <c r="L58" s="12">
        <v>0.18118272653201253</v>
      </c>
      <c r="M58" s="12">
        <v>0.69436939834469746</v>
      </c>
      <c r="N58" s="12">
        <v>0.12444787512329002</v>
      </c>
      <c r="O58" s="27">
        <v>7941</v>
      </c>
      <c r="P58" s="8">
        <v>10349</v>
      </c>
      <c r="Q58" s="8">
        <v>11162</v>
      </c>
      <c r="R58" s="9">
        <v>21511</v>
      </c>
      <c r="S58" s="13">
        <v>-7.7533341910030473E-2</v>
      </c>
      <c r="T58" s="10">
        <v>2.7088527893212442</v>
      </c>
      <c r="U58" s="14">
        <v>3510</v>
      </c>
      <c r="V58" s="14">
        <v>14725</v>
      </c>
      <c r="W58" s="14">
        <v>3276</v>
      </c>
      <c r="X58" s="12">
        <v>0.1631723304355911</v>
      </c>
      <c r="Y58" s="12">
        <v>0.68453349449119061</v>
      </c>
      <c r="Z58" s="12">
        <v>0.15229417507321835</v>
      </c>
      <c r="AA58" s="14">
        <v>6628</v>
      </c>
      <c r="AB58" s="8">
        <v>7893</v>
      </c>
      <c r="AC58" s="8">
        <v>9156</v>
      </c>
      <c r="AD58" s="9">
        <v>17049</v>
      </c>
      <c r="AE58" s="13">
        <v>-0.20742875737994515</v>
      </c>
      <c r="AF58" s="10">
        <v>2.5722691611345807</v>
      </c>
      <c r="AG58" s="8">
        <v>2102</v>
      </c>
      <c r="AH58" s="8">
        <v>11224</v>
      </c>
      <c r="AI58" s="8">
        <v>3723</v>
      </c>
      <c r="AJ58" s="12">
        <v>0.12329168866209161</v>
      </c>
      <c r="AK58" s="12">
        <v>0.65833773241832361</v>
      </c>
      <c r="AL58" s="12">
        <v>0.21837057891958472</v>
      </c>
      <c r="AM58" s="11">
        <v>6266</v>
      </c>
      <c r="AN58" s="8">
        <v>6985</v>
      </c>
      <c r="AO58" s="8">
        <v>8131</v>
      </c>
      <c r="AP58" s="9">
        <v>15116</v>
      </c>
      <c r="AQ58" s="13">
        <v>-0.11337908381723272</v>
      </c>
      <c r="AR58" s="10">
        <v>2.4123842962017235</v>
      </c>
      <c r="AS58" s="8">
        <v>1538</v>
      </c>
      <c r="AT58" s="8">
        <v>9407</v>
      </c>
      <c r="AU58" s="8">
        <v>4171</v>
      </c>
      <c r="AV58" s="12">
        <v>0.10174649378142366</v>
      </c>
      <c r="AW58" s="12">
        <v>0.62232071976713421</v>
      </c>
      <c r="AX58" s="12">
        <v>0.2759327864514422</v>
      </c>
      <c r="AY58" s="26">
        <v>5887</v>
      </c>
      <c r="AZ58" s="26">
        <v>6212</v>
      </c>
      <c r="BA58" s="26">
        <v>7349</v>
      </c>
      <c r="BB58" s="9">
        <v>13561</v>
      </c>
      <c r="BC58" s="13">
        <v>-0.10287112992855252</v>
      </c>
      <c r="BD58" s="10">
        <v>2.303550195345677</v>
      </c>
      <c r="BE58" s="8">
        <v>1243</v>
      </c>
      <c r="BF58" s="8">
        <v>7695</v>
      </c>
      <c r="BG58" s="8">
        <v>4623</v>
      </c>
      <c r="BH58" s="12">
        <v>9.1659907086498044E-2</v>
      </c>
      <c r="BI58" s="12">
        <v>0.56743602979131336</v>
      </c>
      <c r="BJ58" s="12">
        <v>0.34090406312218863</v>
      </c>
      <c r="BK58" s="26">
        <v>5422</v>
      </c>
      <c r="BL58" s="26">
        <v>5418</v>
      </c>
      <c r="BM58" s="26">
        <v>6509</v>
      </c>
      <c r="BN58" s="9">
        <v>11927</v>
      </c>
      <c r="BO58" s="13">
        <v>-0.12049258904210602</v>
      </c>
      <c r="BP58" s="10">
        <v>2.1997417926964218</v>
      </c>
      <c r="BQ58" s="8">
        <v>975</v>
      </c>
      <c r="BR58" s="8">
        <v>6383</v>
      </c>
      <c r="BS58" s="8">
        <v>4569</v>
      </c>
      <c r="BT58" s="12">
        <v>8.1747296050976775E-2</v>
      </c>
      <c r="BU58" s="12">
        <v>0.53517229814706124</v>
      </c>
      <c r="BV58" s="12">
        <v>0.38308040580196195</v>
      </c>
      <c r="BW58" s="34">
        <v>4776</v>
      </c>
      <c r="BX58" s="34">
        <v>4625</v>
      </c>
      <c r="BY58" s="34">
        <v>5596</v>
      </c>
      <c r="BZ58" s="9">
        <v>10221</v>
      </c>
      <c r="CA58" s="55">
        <v>-0.16691126112904797</v>
      </c>
      <c r="CB58" s="54">
        <v>2.1400753768844223</v>
      </c>
      <c r="CC58" s="51">
        <v>773</v>
      </c>
      <c r="CD58" s="51">
        <v>5121</v>
      </c>
      <c r="CE58" s="51">
        <v>4327</v>
      </c>
      <c r="CF58" s="56">
        <v>7.5628607767999997E-2</v>
      </c>
      <c r="CG58" s="56">
        <v>0.50102729674199997</v>
      </c>
      <c r="CH58" s="56">
        <v>0.42334409549000002</v>
      </c>
      <c r="CI58" s="34">
        <v>4254</v>
      </c>
      <c r="CJ58" s="34">
        <v>4075</v>
      </c>
      <c r="CK58" s="34">
        <v>5001</v>
      </c>
      <c r="CL58" s="9">
        <v>9076</v>
      </c>
      <c r="CM58" s="55">
        <v>-0.12615689731159097</v>
      </c>
      <c r="CN58" s="54">
        <v>2.1335213916314055</v>
      </c>
      <c r="CO58" s="51">
        <v>773</v>
      </c>
      <c r="CP58" s="51">
        <v>5121</v>
      </c>
      <c r="CQ58" s="51">
        <v>4327</v>
      </c>
      <c r="CR58" s="56">
        <v>8.5169678272366683E-2</v>
      </c>
      <c r="CS58" s="56">
        <v>0.56423534596738656</v>
      </c>
      <c r="CT58" s="56">
        <v>0.47675187307183781</v>
      </c>
    </row>
    <row r="59" spans="1:98">
      <c r="A59">
        <v>56</v>
      </c>
      <c r="B59" s="4" t="s">
        <v>46</v>
      </c>
      <c r="C59" s="27">
        <v>16528</v>
      </c>
      <c r="D59" s="8">
        <v>25075</v>
      </c>
      <c r="E59" s="8">
        <v>26117</v>
      </c>
      <c r="F59" s="9">
        <v>51192</v>
      </c>
      <c r="G59" s="9"/>
      <c r="H59" s="10">
        <v>3.0972894482090996</v>
      </c>
      <c r="I59" s="11">
        <v>12140</v>
      </c>
      <c r="J59" s="11">
        <v>34737</v>
      </c>
      <c r="K59" s="11">
        <v>4304</v>
      </c>
      <c r="L59" s="12">
        <v>0.2371464291295515</v>
      </c>
      <c r="M59" s="12">
        <v>0.67856305672761374</v>
      </c>
      <c r="N59" s="12">
        <v>8.407563681825285E-2</v>
      </c>
      <c r="O59" s="27">
        <v>17734</v>
      </c>
      <c r="P59" s="8">
        <v>25072</v>
      </c>
      <c r="Q59" s="8">
        <v>26932</v>
      </c>
      <c r="R59" s="9">
        <v>52004</v>
      </c>
      <c r="S59" s="13">
        <v>1.5861853414596006E-2</v>
      </c>
      <c r="T59" s="10">
        <v>2.9324461486410285</v>
      </c>
      <c r="U59" s="14">
        <v>11146</v>
      </c>
      <c r="V59" s="14">
        <v>35671</v>
      </c>
      <c r="W59" s="14">
        <v>5186</v>
      </c>
      <c r="X59" s="12">
        <v>0.21432966694869626</v>
      </c>
      <c r="Y59" s="12">
        <v>0.68592800553803557</v>
      </c>
      <c r="Z59" s="12">
        <v>9.9723098223213597E-2</v>
      </c>
      <c r="AA59" s="14">
        <v>17771</v>
      </c>
      <c r="AB59" s="8">
        <v>23443</v>
      </c>
      <c r="AC59" s="8">
        <v>26148</v>
      </c>
      <c r="AD59" s="9">
        <v>49591</v>
      </c>
      <c r="AE59" s="13">
        <v>-4.6400276901776838E-2</v>
      </c>
      <c r="AF59" s="10">
        <v>2.7905576501041023</v>
      </c>
      <c r="AG59" s="8">
        <v>8862</v>
      </c>
      <c r="AH59" s="8">
        <v>34351</v>
      </c>
      <c r="AI59" s="8">
        <v>6372</v>
      </c>
      <c r="AJ59" s="12">
        <v>0.17870178056502187</v>
      </c>
      <c r="AK59" s="12">
        <v>0.69268617289427514</v>
      </c>
      <c r="AL59" s="12">
        <v>0.12849105684499204</v>
      </c>
      <c r="AM59" s="11">
        <v>18483</v>
      </c>
      <c r="AN59" s="8">
        <v>22835</v>
      </c>
      <c r="AO59" s="8">
        <v>25590</v>
      </c>
      <c r="AP59" s="9">
        <v>48425</v>
      </c>
      <c r="AQ59" s="13">
        <v>-2.3512330866487852E-2</v>
      </c>
      <c r="AR59" s="10">
        <v>2.6199751122653248</v>
      </c>
      <c r="AS59" s="8">
        <v>7570</v>
      </c>
      <c r="AT59" s="8">
        <v>33093</v>
      </c>
      <c r="AU59" s="8">
        <v>7762</v>
      </c>
      <c r="AV59" s="12">
        <v>0.15632421270005162</v>
      </c>
      <c r="AW59" s="12">
        <v>0.68338668043366035</v>
      </c>
      <c r="AX59" s="12">
        <v>0.16028910686628808</v>
      </c>
      <c r="AY59" s="26">
        <v>18768</v>
      </c>
      <c r="AZ59" s="26">
        <v>22095</v>
      </c>
      <c r="BA59" s="26">
        <v>24766</v>
      </c>
      <c r="BB59" s="9">
        <v>46861</v>
      </c>
      <c r="BC59" s="13">
        <v>-3.2297367062467774E-2</v>
      </c>
      <c r="BD59" s="10">
        <v>2.4968563512361466</v>
      </c>
      <c r="BE59" s="8">
        <v>6638</v>
      </c>
      <c r="BF59" s="8">
        <v>30867</v>
      </c>
      <c r="BG59" s="8">
        <v>9356</v>
      </c>
      <c r="BH59" s="12">
        <v>0.14165297368814153</v>
      </c>
      <c r="BI59" s="12">
        <v>0.65869272956189584</v>
      </c>
      <c r="BJ59" s="12">
        <v>0.19965429674996266</v>
      </c>
      <c r="BK59" s="26">
        <v>19314</v>
      </c>
      <c r="BL59" s="26">
        <v>21557</v>
      </c>
      <c r="BM59" s="26">
        <v>24005</v>
      </c>
      <c r="BN59" s="9">
        <v>45562</v>
      </c>
      <c r="BO59" s="13">
        <v>-2.7720279123364833E-2</v>
      </c>
      <c r="BP59" s="10">
        <v>2.3590141866003935</v>
      </c>
      <c r="BQ59" s="8">
        <v>5813</v>
      </c>
      <c r="BR59" s="8">
        <v>28843</v>
      </c>
      <c r="BS59" s="8">
        <v>10906</v>
      </c>
      <c r="BT59" s="12">
        <v>0.12758439050085599</v>
      </c>
      <c r="BU59" s="12">
        <v>0.63304947105043674</v>
      </c>
      <c r="BV59" s="12">
        <v>0.23936613844870724</v>
      </c>
      <c r="BW59" s="34">
        <v>18947</v>
      </c>
      <c r="BX59" s="34">
        <v>20314</v>
      </c>
      <c r="BY59" s="34">
        <v>22856</v>
      </c>
      <c r="BZ59" s="9">
        <v>43170</v>
      </c>
      <c r="CA59" s="55">
        <v>-5.5408848737549254E-2</v>
      </c>
      <c r="CB59" s="54">
        <v>2.2784609700744181</v>
      </c>
      <c r="CC59" s="51">
        <v>5132</v>
      </c>
      <c r="CD59" s="51">
        <v>26067</v>
      </c>
      <c r="CE59" s="51">
        <v>11912</v>
      </c>
      <c r="CF59" s="56">
        <v>0.119041543922</v>
      </c>
      <c r="CG59" s="56">
        <v>0.60464846558899998</v>
      </c>
      <c r="CH59" s="56">
        <v>0.27630999048999999</v>
      </c>
      <c r="CI59" s="34">
        <v>18651</v>
      </c>
      <c r="CJ59" s="34">
        <v>19475</v>
      </c>
      <c r="CK59" s="34">
        <v>21717</v>
      </c>
      <c r="CL59" s="9">
        <v>41192</v>
      </c>
      <c r="CM59" s="55">
        <v>-4.8019032821907226E-2</v>
      </c>
      <c r="CN59" s="54">
        <v>2.2085679052061553</v>
      </c>
      <c r="CO59" s="51">
        <v>5132</v>
      </c>
      <c r="CP59" s="51">
        <v>26067</v>
      </c>
      <c r="CQ59" s="51">
        <v>11912</v>
      </c>
      <c r="CR59" s="56">
        <v>0.12458729850456399</v>
      </c>
      <c r="CS59" s="56">
        <v>0.63281705185472903</v>
      </c>
      <c r="CT59" s="56">
        <v>0.28918236550786558</v>
      </c>
    </row>
    <row r="60" spans="1:98">
      <c r="A60">
        <v>57</v>
      </c>
      <c r="B60" s="4" t="s">
        <v>47</v>
      </c>
      <c r="C60" s="20">
        <v>8469</v>
      </c>
      <c r="D60" s="20">
        <v>12382</v>
      </c>
      <c r="E60" s="20">
        <v>12973</v>
      </c>
      <c r="F60" s="20">
        <v>25355</v>
      </c>
      <c r="G60" s="23"/>
      <c r="H60" s="10">
        <v>2.9938599598535838</v>
      </c>
      <c r="I60" s="21">
        <v>5435</v>
      </c>
      <c r="J60" s="21">
        <v>17525</v>
      </c>
      <c r="K60" s="21">
        <v>2395</v>
      </c>
      <c r="L60" s="12">
        <v>0.21435614277262868</v>
      </c>
      <c r="M60" s="12">
        <v>0.69118517057779527</v>
      </c>
      <c r="N60" s="12">
        <v>9.4458686649576018E-2</v>
      </c>
      <c r="O60" s="20">
        <v>8606</v>
      </c>
      <c r="P60" s="20">
        <v>12180</v>
      </c>
      <c r="Q60" s="20">
        <v>12649</v>
      </c>
      <c r="R60" s="20">
        <v>24829</v>
      </c>
      <c r="S60" s="13">
        <v>-2.0745415105501874E-2</v>
      </c>
      <c r="T60" s="10">
        <v>2.8850801766209622</v>
      </c>
      <c r="U60" s="22">
        <v>5007</v>
      </c>
      <c r="V60" s="22">
        <v>16938</v>
      </c>
      <c r="W60" s="22">
        <v>2884</v>
      </c>
      <c r="X60" s="12">
        <v>0.2016593499536832</v>
      </c>
      <c r="Y60" s="12">
        <v>0.6821861532884933</v>
      </c>
      <c r="Z60" s="12">
        <v>0.11615449675782351</v>
      </c>
      <c r="AA60" s="20">
        <v>8159</v>
      </c>
      <c r="AB60" s="20">
        <v>11050</v>
      </c>
      <c r="AC60" s="20">
        <v>12102</v>
      </c>
      <c r="AD60" s="20">
        <v>23152</v>
      </c>
      <c r="AE60" s="13">
        <v>-6.7541987192396014E-2</v>
      </c>
      <c r="AF60" s="10">
        <v>2.8376026473832576</v>
      </c>
      <c r="AG60" s="21">
        <v>4045</v>
      </c>
      <c r="AH60" s="21">
        <v>15742</v>
      </c>
      <c r="AI60" s="21">
        <v>3365</v>
      </c>
      <c r="AJ60" s="12">
        <v>0.17471492743607464</v>
      </c>
      <c r="AK60" s="12">
        <v>0.67994125777470626</v>
      </c>
      <c r="AL60" s="12">
        <v>0.14534381478921907</v>
      </c>
      <c r="AM60" s="20">
        <v>8179</v>
      </c>
      <c r="AN60" s="20">
        <v>10357</v>
      </c>
      <c r="AO60" s="20">
        <v>11365</v>
      </c>
      <c r="AP60" s="20">
        <v>21722</v>
      </c>
      <c r="AQ60" s="13">
        <v>-6.1765722183828586E-2</v>
      </c>
      <c r="AR60" s="10">
        <v>2.6558258955862577</v>
      </c>
      <c r="AS60" s="21">
        <v>3172</v>
      </c>
      <c r="AT60" s="21">
        <v>14389</v>
      </c>
      <c r="AU60" s="21">
        <v>4154</v>
      </c>
      <c r="AV60" s="12">
        <v>0.14602706933063253</v>
      </c>
      <c r="AW60" s="12">
        <v>0.66241598379523059</v>
      </c>
      <c r="AX60" s="12">
        <v>0.19123469293803516</v>
      </c>
      <c r="AY60" s="20">
        <v>8448</v>
      </c>
      <c r="AZ60" s="20">
        <v>9978</v>
      </c>
      <c r="BA60" s="20">
        <v>11094</v>
      </c>
      <c r="BB60" s="20">
        <v>21072</v>
      </c>
      <c r="BC60" s="13">
        <v>-2.9923579780867349E-2</v>
      </c>
      <c r="BD60" s="10">
        <v>2.4943181818181817</v>
      </c>
      <c r="BE60" s="21">
        <v>2696</v>
      </c>
      <c r="BF60" s="21">
        <v>13404</v>
      </c>
      <c r="BG60" s="21">
        <v>4972</v>
      </c>
      <c r="BH60" s="12">
        <v>0.12794229309035687</v>
      </c>
      <c r="BI60" s="12">
        <v>0.63610478359908884</v>
      </c>
      <c r="BJ60" s="12">
        <v>0.23595292331055429</v>
      </c>
      <c r="BK60" s="20">
        <v>8348</v>
      </c>
      <c r="BL60" s="20">
        <v>9451</v>
      </c>
      <c r="BM60" s="20">
        <v>10617</v>
      </c>
      <c r="BN60" s="20">
        <v>20068</v>
      </c>
      <c r="BO60" s="13">
        <v>-4.7646165527714501E-2</v>
      </c>
      <c r="BP60" s="10">
        <v>2.4039290848107333</v>
      </c>
      <c r="BQ60" s="21">
        <v>2412</v>
      </c>
      <c r="BR60" s="21">
        <v>12040</v>
      </c>
      <c r="BS60" s="21">
        <v>5616</v>
      </c>
      <c r="BT60" s="12">
        <v>0.1201913494119992</v>
      </c>
      <c r="BU60" s="12">
        <v>0.59996013553916683</v>
      </c>
      <c r="BV60" s="12">
        <v>0.27984851504883396</v>
      </c>
      <c r="BW60" s="20">
        <v>8415</v>
      </c>
      <c r="BX60" s="20">
        <v>8925</v>
      </c>
      <c r="BY60" s="20">
        <v>10131</v>
      </c>
      <c r="BZ60" s="20">
        <v>19056</v>
      </c>
      <c r="CA60" s="55">
        <v>-5.3106633081444254E-2</v>
      </c>
      <c r="CB60" s="54">
        <v>2.2645276292335117</v>
      </c>
      <c r="CC60" s="51">
        <v>2147</v>
      </c>
      <c r="CD60" s="51">
        <v>10977</v>
      </c>
      <c r="CE60" s="51">
        <v>5932</v>
      </c>
      <c r="CF60" s="56">
        <v>0.112667926113</v>
      </c>
      <c r="CG60" s="56">
        <v>0.57603904282099994</v>
      </c>
      <c r="CH60" s="56">
        <v>0.31129303106599998</v>
      </c>
      <c r="CI60" s="20">
        <v>7858</v>
      </c>
      <c r="CJ60" s="20">
        <v>8216</v>
      </c>
      <c r="CK60" s="20">
        <v>9478</v>
      </c>
      <c r="CL60" s="9">
        <v>17694</v>
      </c>
      <c r="CM60" s="55">
        <v>-7.6975245846049534E-2</v>
      </c>
      <c r="CN60" s="54">
        <v>2.2517179944006109</v>
      </c>
      <c r="CO60" s="51">
        <v>2147</v>
      </c>
      <c r="CP60" s="51">
        <v>10977</v>
      </c>
      <c r="CQ60" s="51">
        <v>5932</v>
      </c>
      <c r="CR60" s="56">
        <v>0.12134056742398554</v>
      </c>
      <c r="CS60" s="56">
        <v>0.62037978975924046</v>
      </c>
      <c r="CT60" s="56">
        <v>0.33525488866282355</v>
      </c>
    </row>
    <row r="61" spans="1:98">
      <c r="A61">
        <v>58</v>
      </c>
      <c r="B61" s="4" t="s">
        <v>48</v>
      </c>
      <c r="C61" s="20">
        <v>3648</v>
      </c>
      <c r="D61" s="20">
        <v>4863</v>
      </c>
      <c r="E61" s="20">
        <v>5315</v>
      </c>
      <c r="F61" s="20">
        <v>10178</v>
      </c>
      <c r="G61" s="23"/>
      <c r="H61" s="10">
        <v>2.7900219298245612</v>
      </c>
      <c r="I61" s="21">
        <v>1750</v>
      </c>
      <c r="J61" s="21">
        <v>7094</v>
      </c>
      <c r="K61" s="21">
        <v>1334</v>
      </c>
      <c r="L61" s="12">
        <v>0.17193947730398901</v>
      </c>
      <c r="M61" s="12">
        <v>0.69699351542542742</v>
      </c>
      <c r="N61" s="12">
        <v>0.13106700727058362</v>
      </c>
      <c r="O61" s="20">
        <v>3612</v>
      </c>
      <c r="P61" s="20">
        <v>4619</v>
      </c>
      <c r="Q61" s="20">
        <v>4993</v>
      </c>
      <c r="R61" s="20">
        <v>9612</v>
      </c>
      <c r="S61" s="13">
        <v>-5.5610139516604429E-2</v>
      </c>
      <c r="T61" s="10">
        <v>2.6611295681063121</v>
      </c>
      <c r="U61" s="22">
        <v>1634</v>
      </c>
      <c r="V61" s="22">
        <v>6476</v>
      </c>
      <c r="W61" s="22">
        <v>1502</v>
      </c>
      <c r="X61" s="12">
        <v>0.16999583853516437</v>
      </c>
      <c r="Y61" s="12">
        <v>0.67374115688722436</v>
      </c>
      <c r="Z61" s="12">
        <v>0.15626300457761133</v>
      </c>
      <c r="AA61" s="20">
        <v>3180</v>
      </c>
      <c r="AB61" s="20">
        <v>3915</v>
      </c>
      <c r="AC61" s="20">
        <v>4364</v>
      </c>
      <c r="AD61" s="20">
        <v>8279</v>
      </c>
      <c r="AE61" s="13">
        <v>-0.13868081564710777</v>
      </c>
      <c r="AF61" s="10">
        <v>2.6034591194968555</v>
      </c>
      <c r="AG61" s="21">
        <v>1291</v>
      </c>
      <c r="AH61" s="21">
        <v>5370</v>
      </c>
      <c r="AI61" s="21">
        <v>1618</v>
      </c>
      <c r="AJ61" s="12">
        <v>0.15593670733180337</v>
      </c>
      <c r="AK61" s="12">
        <v>0.6486290614808552</v>
      </c>
      <c r="AL61" s="12">
        <v>0.19543423118734146</v>
      </c>
      <c r="AM61" s="20">
        <v>2814</v>
      </c>
      <c r="AN61" s="20">
        <v>3195</v>
      </c>
      <c r="AO61" s="20">
        <v>3672</v>
      </c>
      <c r="AP61" s="20">
        <v>6867</v>
      </c>
      <c r="AQ61" s="13">
        <v>-0.17055199903369977</v>
      </c>
      <c r="AR61" s="10">
        <v>2.4402985074626864</v>
      </c>
      <c r="AS61" s="21">
        <v>843</v>
      </c>
      <c r="AT61" s="21">
        <v>4225</v>
      </c>
      <c r="AU61" s="21">
        <v>1799</v>
      </c>
      <c r="AV61" s="12">
        <v>0.12276103101791175</v>
      </c>
      <c r="AW61" s="12">
        <v>0.61526139507790889</v>
      </c>
      <c r="AX61" s="12">
        <v>0.26197757390417942</v>
      </c>
      <c r="AY61" s="20">
        <v>2579</v>
      </c>
      <c r="AZ61" s="20">
        <v>2695</v>
      </c>
      <c r="BA61" s="20">
        <v>3246</v>
      </c>
      <c r="BB61" s="20">
        <v>5941</v>
      </c>
      <c r="BC61" s="13">
        <v>-0.13484782292121744</v>
      </c>
      <c r="BD61" s="10">
        <v>2.3036060488561456</v>
      </c>
      <c r="BE61" s="21">
        <v>564</v>
      </c>
      <c r="BF61" s="21">
        <v>3438</v>
      </c>
      <c r="BG61" s="21">
        <v>1939</v>
      </c>
      <c r="BH61" s="12">
        <v>9.4933512876620094E-2</v>
      </c>
      <c r="BI61" s="12">
        <v>0.57869045615216297</v>
      </c>
      <c r="BJ61" s="12">
        <v>0.32637603097121698</v>
      </c>
      <c r="BK61" s="20">
        <v>2335</v>
      </c>
      <c r="BL61" s="20">
        <v>2327</v>
      </c>
      <c r="BM61" s="20">
        <v>2894</v>
      </c>
      <c r="BN61" s="20">
        <v>5221</v>
      </c>
      <c r="BO61" s="13">
        <v>-0.12119171856589794</v>
      </c>
      <c r="BP61" s="10">
        <v>2.2359743040685225</v>
      </c>
      <c r="BQ61" s="21">
        <v>446</v>
      </c>
      <c r="BR61" s="21">
        <v>2854</v>
      </c>
      <c r="BS61" s="21">
        <v>1921</v>
      </c>
      <c r="BT61" s="12">
        <v>8.5424248228308755E-2</v>
      </c>
      <c r="BU61" s="12">
        <v>0.54663857498563495</v>
      </c>
      <c r="BV61" s="12">
        <v>0.36793717678605631</v>
      </c>
      <c r="BW61" s="20">
        <v>2000</v>
      </c>
      <c r="BX61" s="20">
        <v>1955</v>
      </c>
      <c r="BY61" s="20">
        <v>2432</v>
      </c>
      <c r="BZ61" s="20">
        <v>4387</v>
      </c>
      <c r="CA61" s="55">
        <v>-0.19010713471620691</v>
      </c>
      <c r="CB61" s="54">
        <v>2.1934999999999998</v>
      </c>
      <c r="CC61" s="51">
        <v>337</v>
      </c>
      <c r="CD61" s="51">
        <v>2242</v>
      </c>
      <c r="CE61" s="51">
        <v>1808</v>
      </c>
      <c r="CF61" s="56">
        <v>7.6817870982000006E-2</v>
      </c>
      <c r="CG61" s="56">
        <v>0.51105539092800001</v>
      </c>
      <c r="CH61" s="56">
        <v>0.41212673809</v>
      </c>
      <c r="CI61" s="20">
        <v>1665</v>
      </c>
      <c r="CJ61" s="20">
        <v>1652</v>
      </c>
      <c r="CK61" s="20">
        <v>1933</v>
      </c>
      <c r="CL61" s="9">
        <v>3585</v>
      </c>
      <c r="CM61" s="55">
        <v>-0.22370990237099028</v>
      </c>
      <c r="CN61" s="54">
        <v>2.1531531531531534</v>
      </c>
      <c r="CO61" s="51">
        <v>337</v>
      </c>
      <c r="CP61" s="51">
        <v>2242</v>
      </c>
      <c r="CQ61" s="51">
        <v>1808</v>
      </c>
      <c r="CR61" s="56">
        <v>9.4002789400278938E-2</v>
      </c>
      <c r="CS61" s="56">
        <v>0.62538354253835426</v>
      </c>
      <c r="CT61" s="56">
        <v>0.50432357043235709</v>
      </c>
    </row>
    <row r="62" spans="1:98">
      <c r="A62">
        <v>59</v>
      </c>
      <c r="B62" s="4" t="s">
        <v>49</v>
      </c>
      <c r="C62" s="20">
        <v>10911</v>
      </c>
      <c r="D62" s="20">
        <v>16917</v>
      </c>
      <c r="E62" s="20">
        <v>18459</v>
      </c>
      <c r="F62" s="20">
        <v>35376</v>
      </c>
      <c r="G62" s="23"/>
      <c r="H62" s="10">
        <v>3.2422326092933735</v>
      </c>
      <c r="I62" s="21">
        <v>7556</v>
      </c>
      <c r="J62" s="21">
        <v>23712</v>
      </c>
      <c r="K62" s="21">
        <v>4108</v>
      </c>
      <c r="L62" s="12">
        <v>0.21359113523292628</v>
      </c>
      <c r="M62" s="12">
        <v>0.67028493894165531</v>
      </c>
      <c r="N62" s="12">
        <v>0.11612392582541836</v>
      </c>
      <c r="O62" s="20">
        <v>11056</v>
      </c>
      <c r="P62" s="20">
        <v>16210</v>
      </c>
      <c r="Q62" s="20">
        <v>17623</v>
      </c>
      <c r="R62" s="20">
        <v>33833</v>
      </c>
      <c r="S62" s="13">
        <v>-4.3617141564902706E-2</v>
      </c>
      <c r="T62" s="10">
        <v>3.0601483357452968</v>
      </c>
      <c r="U62" s="22">
        <v>6249</v>
      </c>
      <c r="V62" s="22">
        <v>22868</v>
      </c>
      <c r="W62" s="22">
        <v>4716</v>
      </c>
      <c r="X62" s="12">
        <v>0.184701327106671</v>
      </c>
      <c r="Y62" s="12">
        <v>0.67590813702598052</v>
      </c>
      <c r="Z62" s="12">
        <v>0.13939053586734845</v>
      </c>
      <c r="AA62" s="20">
        <v>10618</v>
      </c>
      <c r="AB62" s="20">
        <v>14330</v>
      </c>
      <c r="AC62" s="20">
        <v>16341</v>
      </c>
      <c r="AD62" s="20">
        <v>30671</v>
      </c>
      <c r="AE62" s="13">
        <v>-9.3459048857624238E-2</v>
      </c>
      <c r="AF62" s="10">
        <v>2.8885854209832362</v>
      </c>
      <c r="AG62" s="21">
        <v>4736</v>
      </c>
      <c r="AH62" s="21">
        <v>20521</v>
      </c>
      <c r="AI62" s="21">
        <v>5395</v>
      </c>
      <c r="AJ62" s="12">
        <v>0.15441296338560856</v>
      </c>
      <c r="AK62" s="12">
        <v>0.66906850119004924</v>
      </c>
      <c r="AL62" s="12">
        <v>0.17589905774184084</v>
      </c>
      <c r="AM62" s="20">
        <v>10746</v>
      </c>
      <c r="AN62" s="20">
        <v>13376</v>
      </c>
      <c r="AO62" s="20">
        <v>15394</v>
      </c>
      <c r="AP62" s="20">
        <v>28770</v>
      </c>
      <c r="AQ62" s="13">
        <v>-6.1980372338691248E-2</v>
      </c>
      <c r="AR62" s="10">
        <v>2.6772752652149636</v>
      </c>
      <c r="AS62" s="21">
        <v>3819</v>
      </c>
      <c r="AT62" s="21">
        <v>18727</v>
      </c>
      <c r="AU62" s="21">
        <v>6224</v>
      </c>
      <c r="AV62" s="12">
        <v>0.13274244004171012</v>
      </c>
      <c r="AW62" s="12">
        <v>0.65092109836635381</v>
      </c>
      <c r="AX62" s="12">
        <v>0.21633646159193604</v>
      </c>
      <c r="AY62" s="20">
        <v>10945</v>
      </c>
      <c r="AZ62" s="20">
        <v>12906</v>
      </c>
      <c r="BA62" s="20">
        <v>14673</v>
      </c>
      <c r="BB62" s="20">
        <v>27579</v>
      </c>
      <c r="BC62" s="13">
        <v>-4.1397288842544344E-2</v>
      </c>
      <c r="BD62" s="10">
        <v>2.5197807217907719</v>
      </c>
      <c r="BE62" s="21">
        <v>3227</v>
      </c>
      <c r="BF62" s="21">
        <v>17179</v>
      </c>
      <c r="BG62" s="21">
        <v>7173</v>
      </c>
      <c r="BH62" s="12">
        <v>0.11700931868450633</v>
      </c>
      <c r="BI62" s="12">
        <v>0.62290148301243697</v>
      </c>
      <c r="BJ62" s="12">
        <v>0.26008919830305666</v>
      </c>
      <c r="BK62" s="20">
        <v>10554</v>
      </c>
      <c r="BL62" s="20">
        <v>12044</v>
      </c>
      <c r="BM62" s="20">
        <v>13794</v>
      </c>
      <c r="BN62" s="20">
        <v>25838</v>
      </c>
      <c r="BO62" s="13">
        <v>-6.3127742122629504E-2</v>
      </c>
      <c r="BP62" s="10">
        <v>2.4481713094561304</v>
      </c>
      <c r="BQ62" s="21">
        <v>2789</v>
      </c>
      <c r="BR62" s="21">
        <v>15142</v>
      </c>
      <c r="BS62" s="21">
        <v>7905</v>
      </c>
      <c r="BT62" s="12">
        <v>0.10794179116030653</v>
      </c>
      <c r="BU62" s="12">
        <v>0.58603607090332066</v>
      </c>
      <c r="BV62" s="12">
        <v>0.30594473256443999</v>
      </c>
      <c r="BW62" s="20">
        <v>10100</v>
      </c>
      <c r="BX62" s="20">
        <v>10987</v>
      </c>
      <c r="BY62" s="20">
        <v>12722</v>
      </c>
      <c r="BZ62" s="20">
        <v>23709</v>
      </c>
      <c r="CA62" s="55">
        <v>-8.9797123455227959E-2</v>
      </c>
      <c r="CB62" s="54">
        <v>2.3474257425742575</v>
      </c>
      <c r="CC62" s="51">
        <v>2295</v>
      </c>
      <c r="CD62" s="51">
        <v>13128</v>
      </c>
      <c r="CE62" s="51">
        <v>8284</v>
      </c>
      <c r="CF62" s="56">
        <v>9.6806850296999994E-2</v>
      </c>
      <c r="CG62" s="56">
        <v>0.55376049268100003</v>
      </c>
      <c r="CH62" s="56">
        <v>0.34943265702100001</v>
      </c>
      <c r="CI62" s="20">
        <v>9669</v>
      </c>
      <c r="CJ62" s="20">
        <v>10118</v>
      </c>
      <c r="CK62" s="20">
        <v>11791</v>
      </c>
      <c r="CL62" s="9">
        <v>21909</v>
      </c>
      <c r="CM62" s="55">
        <v>-8.215801725318371E-2</v>
      </c>
      <c r="CN62" s="54">
        <v>2.2659013341607199</v>
      </c>
      <c r="CO62" s="51">
        <v>2295</v>
      </c>
      <c r="CP62" s="51">
        <v>13128</v>
      </c>
      <c r="CQ62" s="51">
        <v>8284</v>
      </c>
      <c r="CR62" s="56">
        <v>0.10475147199780913</v>
      </c>
      <c r="CS62" s="56">
        <v>0.59920580583321925</v>
      </c>
      <c r="CT62" s="56">
        <v>0.37810945273631841</v>
      </c>
    </row>
    <row r="63" spans="1:98">
      <c r="A63">
        <v>60</v>
      </c>
      <c r="B63" s="4" t="s">
        <v>50</v>
      </c>
      <c r="C63" s="27">
        <v>1418</v>
      </c>
      <c r="D63" s="27">
        <v>2660</v>
      </c>
      <c r="E63" s="27">
        <v>2784</v>
      </c>
      <c r="F63" s="27">
        <v>5444</v>
      </c>
      <c r="G63" s="9"/>
      <c r="H63" s="10">
        <v>3.8392101551480957</v>
      </c>
      <c r="I63" s="11">
        <v>1192</v>
      </c>
      <c r="J63" s="11">
        <v>3696</v>
      </c>
      <c r="K63" s="11">
        <v>556</v>
      </c>
      <c r="L63" s="12">
        <v>0.21895664952240998</v>
      </c>
      <c r="M63" s="12">
        <v>0.67891256429096247</v>
      </c>
      <c r="N63" s="12">
        <v>0.10213078618662748</v>
      </c>
      <c r="O63" s="27">
        <v>1516</v>
      </c>
      <c r="P63" s="27">
        <v>2831</v>
      </c>
      <c r="Q63" s="27">
        <v>2924</v>
      </c>
      <c r="R63" s="27">
        <v>5755</v>
      </c>
      <c r="S63" s="13">
        <v>5.7127112417340253E-2</v>
      </c>
      <c r="T63" s="10">
        <v>3.7961741424802109</v>
      </c>
      <c r="U63" s="14">
        <v>1264</v>
      </c>
      <c r="V63" s="14">
        <v>3750</v>
      </c>
      <c r="W63" s="14">
        <v>741</v>
      </c>
      <c r="X63" s="12">
        <v>0.21963509991311903</v>
      </c>
      <c r="Y63" s="12">
        <v>0.65160729800173767</v>
      </c>
      <c r="Z63" s="12">
        <v>0.12875760208514336</v>
      </c>
      <c r="AA63" s="28">
        <v>1546</v>
      </c>
      <c r="AB63" s="28">
        <v>2761</v>
      </c>
      <c r="AC63" s="28">
        <v>2904</v>
      </c>
      <c r="AD63" s="27">
        <v>5665</v>
      </c>
      <c r="AE63" s="13">
        <v>-1.56385751520417E-2</v>
      </c>
      <c r="AF63" s="10">
        <v>3.6642949547218628</v>
      </c>
      <c r="AG63" s="8">
        <v>1055</v>
      </c>
      <c r="AH63" s="8">
        <v>3736</v>
      </c>
      <c r="AI63" s="8">
        <v>870</v>
      </c>
      <c r="AJ63" s="12">
        <v>0.18623124448367168</v>
      </c>
      <c r="AK63" s="12">
        <v>0.65948808473080323</v>
      </c>
      <c r="AL63" s="12">
        <v>0.15357458075904679</v>
      </c>
      <c r="AM63" s="11">
        <v>2618</v>
      </c>
      <c r="AN63" s="28">
        <v>4416</v>
      </c>
      <c r="AO63" s="28">
        <v>4604</v>
      </c>
      <c r="AP63" s="27">
        <v>9020</v>
      </c>
      <c r="AQ63" s="13">
        <v>0.59223300970873782</v>
      </c>
      <c r="AR63" s="10">
        <v>3.4453781512605044</v>
      </c>
      <c r="AS63" s="8">
        <v>2125</v>
      </c>
      <c r="AT63" s="8">
        <v>5654</v>
      </c>
      <c r="AU63" s="8">
        <v>1241</v>
      </c>
      <c r="AV63" s="12">
        <v>0.23558758314855877</v>
      </c>
      <c r="AW63" s="12">
        <v>0.62682926829268293</v>
      </c>
      <c r="AX63" s="12">
        <v>0.13758314855875831</v>
      </c>
      <c r="AY63" s="29">
        <v>2992</v>
      </c>
      <c r="AZ63" s="29">
        <v>4758</v>
      </c>
      <c r="BA63" s="29">
        <v>5034</v>
      </c>
      <c r="BB63" s="27">
        <v>9792</v>
      </c>
      <c r="BC63" s="13">
        <v>8.5587583148558855E-2</v>
      </c>
      <c r="BD63" s="10">
        <v>3.2727272727272729</v>
      </c>
      <c r="BE63" s="8">
        <v>2028</v>
      </c>
      <c r="BF63" s="8">
        <v>6164</v>
      </c>
      <c r="BG63" s="8">
        <v>1600</v>
      </c>
      <c r="BH63" s="12">
        <v>0.20710784313725492</v>
      </c>
      <c r="BI63" s="12">
        <v>0.62949346405228757</v>
      </c>
      <c r="BJ63" s="12">
        <v>0.16339869281045752</v>
      </c>
      <c r="BK63" s="29">
        <v>3130</v>
      </c>
      <c r="BL63" s="29">
        <v>4590</v>
      </c>
      <c r="BM63" s="29">
        <v>4974</v>
      </c>
      <c r="BN63" s="27">
        <v>9564</v>
      </c>
      <c r="BO63" s="13">
        <v>-2.3284313725490224E-2</v>
      </c>
      <c r="BP63" s="10">
        <v>3.0555910543130991</v>
      </c>
      <c r="BQ63" s="8">
        <v>1529</v>
      </c>
      <c r="BR63" s="8">
        <v>6108</v>
      </c>
      <c r="BS63" s="8">
        <v>1927</v>
      </c>
      <c r="BT63" s="12">
        <v>0.15987034713508991</v>
      </c>
      <c r="BU63" s="12">
        <v>0.6386449184441656</v>
      </c>
      <c r="BV63" s="12">
        <v>0.20148473442074447</v>
      </c>
      <c r="BW63" s="52">
        <v>3068</v>
      </c>
      <c r="BX63" s="52">
        <v>4192</v>
      </c>
      <c r="BY63" s="52">
        <v>4586</v>
      </c>
      <c r="BZ63" s="9">
        <v>8778</v>
      </c>
      <c r="CA63" s="55">
        <v>-8.9542036910458034E-2</v>
      </c>
      <c r="CB63" s="54">
        <v>2.861147327249022</v>
      </c>
      <c r="CC63" s="51">
        <v>1025</v>
      </c>
      <c r="CD63" s="51">
        <v>5679</v>
      </c>
      <c r="CE63" s="51">
        <v>2074</v>
      </c>
      <c r="CF63" s="56">
        <v>0.11676919571699999</v>
      </c>
      <c r="CG63" s="56">
        <v>0.64695830485299988</v>
      </c>
      <c r="CH63" s="56">
        <v>0.23627249942999998</v>
      </c>
      <c r="CI63" s="52">
        <v>2973</v>
      </c>
      <c r="CJ63" s="52">
        <v>3739</v>
      </c>
      <c r="CK63" s="52">
        <v>4188</v>
      </c>
      <c r="CL63" s="9">
        <v>7927</v>
      </c>
      <c r="CM63" s="55">
        <v>-0.10735461082376684</v>
      </c>
      <c r="CN63" s="54">
        <v>2.6663303060881263</v>
      </c>
      <c r="CO63" s="51">
        <v>1025</v>
      </c>
      <c r="CP63" s="51">
        <v>5679</v>
      </c>
      <c r="CQ63" s="51">
        <v>2074</v>
      </c>
      <c r="CR63" s="56">
        <v>0.12930490727892013</v>
      </c>
      <c r="CS63" s="56">
        <v>0.71641226188974394</v>
      </c>
      <c r="CT63" s="56">
        <v>0.26163744165510283</v>
      </c>
    </row>
    <row r="64" spans="1:98">
      <c r="A64">
        <v>61</v>
      </c>
      <c r="B64" s="4" t="s">
        <v>51</v>
      </c>
      <c r="C64" s="27">
        <v>2777</v>
      </c>
      <c r="D64" s="8">
        <v>4129</v>
      </c>
      <c r="E64" s="8">
        <v>4519</v>
      </c>
      <c r="F64" s="9">
        <v>8648</v>
      </c>
      <c r="G64" s="9"/>
      <c r="H64" s="10">
        <v>3.114151962549514</v>
      </c>
      <c r="I64" s="11">
        <v>1769</v>
      </c>
      <c r="J64" s="11">
        <v>5832</v>
      </c>
      <c r="K64" s="11">
        <v>1047</v>
      </c>
      <c r="L64" s="12">
        <v>0.20455596669750231</v>
      </c>
      <c r="M64" s="12">
        <v>0.67437557816836258</v>
      </c>
      <c r="N64" s="12">
        <v>0.12106845513413506</v>
      </c>
      <c r="O64" s="27">
        <v>2992</v>
      </c>
      <c r="P64" s="8">
        <v>4236</v>
      </c>
      <c r="Q64" s="8">
        <v>4398</v>
      </c>
      <c r="R64" s="9">
        <v>8634</v>
      </c>
      <c r="S64" s="13">
        <v>-1.6188714153561046E-3</v>
      </c>
      <c r="T64" s="10">
        <v>2.8856951871657754</v>
      </c>
      <c r="U64" s="14">
        <v>1588</v>
      </c>
      <c r="V64" s="14">
        <v>5886</v>
      </c>
      <c r="W64" s="14">
        <v>1160</v>
      </c>
      <c r="X64" s="12">
        <v>0.18392402131109567</v>
      </c>
      <c r="Y64" s="12">
        <v>0.68172341904100064</v>
      </c>
      <c r="Z64" s="12">
        <v>0.13435255964790363</v>
      </c>
      <c r="AA64" s="14">
        <v>2793</v>
      </c>
      <c r="AB64" s="8">
        <v>3846</v>
      </c>
      <c r="AC64" s="8">
        <v>4229</v>
      </c>
      <c r="AD64" s="9">
        <v>8075</v>
      </c>
      <c r="AE64" s="13">
        <v>-6.4744035209636341E-2</v>
      </c>
      <c r="AF64" s="10">
        <v>2.8911564625850339</v>
      </c>
      <c r="AG64" s="8">
        <v>1337</v>
      </c>
      <c r="AH64" s="8">
        <v>5350</v>
      </c>
      <c r="AI64" s="8">
        <v>1384</v>
      </c>
      <c r="AJ64" s="12">
        <v>0.16557275541795666</v>
      </c>
      <c r="AK64" s="12">
        <v>0.66253869969040247</v>
      </c>
      <c r="AL64" s="12">
        <v>0.17139318885448918</v>
      </c>
      <c r="AM64" s="11">
        <v>2825</v>
      </c>
      <c r="AN64" s="8">
        <v>3685</v>
      </c>
      <c r="AO64" s="8">
        <v>3982</v>
      </c>
      <c r="AP64" s="9">
        <v>7667</v>
      </c>
      <c r="AQ64" s="13">
        <v>-5.0526315789473641E-2</v>
      </c>
      <c r="AR64" s="10">
        <v>2.7139823008849557</v>
      </c>
      <c r="AS64" s="8">
        <v>1093</v>
      </c>
      <c r="AT64" s="8">
        <v>4963</v>
      </c>
      <c r="AU64" s="8">
        <v>1611</v>
      </c>
      <c r="AV64" s="12">
        <v>0.14255901917307942</v>
      </c>
      <c r="AW64" s="12">
        <v>0.64731968175296728</v>
      </c>
      <c r="AX64" s="12">
        <v>0.2101212990739533</v>
      </c>
      <c r="AY64" s="26">
        <v>2873</v>
      </c>
      <c r="AZ64" s="26">
        <v>3444</v>
      </c>
      <c r="BA64" s="26">
        <v>3865</v>
      </c>
      <c r="BB64" s="9">
        <v>7309</v>
      </c>
      <c r="BC64" s="13">
        <v>-4.6693622016434122E-2</v>
      </c>
      <c r="BD64" s="10">
        <v>2.5440306300034807</v>
      </c>
      <c r="BE64" s="8">
        <v>923</v>
      </c>
      <c r="BF64" s="8">
        <v>4466</v>
      </c>
      <c r="BG64" s="8">
        <v>1920</v>
      </c>
      <c r="BH64" s="12">
        <v>0.12628266520727871</v>
      </c>
      <c r="BI64" s="12">
        <v>0.61102750034204401</v>
      </c>
      <c r="BJ64" s="12">
        <v>0.26268983445067723</v>
      </c>
      <c r="BK64" s="26">
        <v>2751</v>
      </c>
      <c r="BL64" s="26">
        <v>3206</v>
      </c>
      <c r="BM64" s="26">
        <v>3630</v>
      </c>
      <c r="BN64" s="9">
        <v>6836</v>
      </c>
      <c r="BO64" s="13">
        <v>-6.4714735257901168E-2</v>
      </c>
      <c r="BP64" s="10">
        <v>2.4849145765176299</v>
      </c>
      <c r="BQ64" s="8">
        <v>802</v>
      </c>
      <c r="BR64" s="8">
        <v>3939</v>
      </c>
      <c r="BS64" s="8">
        <v>2095</v>
      </c>
      <c r="BT64" s="12">
        <v>0.11732007021650087</v>
      </c>
      <c r="BU64" s="12">
        <v>0.57621416032767703</v>
      </c>
      <c r="BV64" s="12">
        <v>0.3064657694558221</v>
      </c>
      <c r="BW64" s="34">
        <v>2622</v>
      </c>
      <c r="BX64" s="34">
        <v>2898</v>
      </c>
      <c r="BY64" s="34">
        <v>3296</v>
      </c>
      <c r="BZ64" s="9">
        <v>6194</v>
      </c>
      <c r="CA64" s="55">
        <v>-0.10364869228285434</v>
      </c>
      <c r="CB64" s="54">
        <v>2.36231884057971</v>
      </c>
      <c r="CC64" s="51">
        <v>656</v>
      </c>
      <c r="CD64" s="51">
        <v>3358</v>
      </c>
      <c r="CE64" s="51">
        <v>2180</v>
      </c>
      <c r="CF64" s="56">
        <v>0.105908944139</v>
      </c>
      <c r="CG64" s="56">
        <v>0.54213755247000006</v>
      </c>
      <c r="CH64" s="56">
        <v>0.35195350339000003</v>
      </c>
      <c r="CI64" s="34">
        <v>2466</v>
      </c>
      <c r="CJ64" s="34">
        <v>2659</v>
      </c>
      <c r="CK64" s="34">
        <v>3015</v>
      </c>
      <c r="CL64" s="9">
        <v>5674</v>
      </c>
      <c r="CM64" s="55">
        <v>-9.1646105040535719E-2</v>
      </c>
      <c r="CN64" s="54">
        <v>2.3008921330089214</v>
      </c>
      <c r="CO64" s="51">
        <v>656</v>
      </c>
      <c r="CP64" s="51">
        <v>3358</v>
      </c>
      <c r="CQ64" s="51">
        <v>2180</v>
      </c>
      <c r="CR64" s="56">
        <v>0.11561508635882975</v>
      </c>
      <c r="CS64" s="56">
        <v>0.59182234755022911</v>
      </c>
      <c r="CT64" s="56">
        <v>0.38420867113147689</v>
      </c>
    </row>
    <row r="65" spans="1:98">
      <c r="A65">
        <v>62</v>
      </c>
      <c r="B65" s="4" t="s">
        <v>52</v>
      </c>
      <c r="C65" s="14">
        <v>3837</v>
      </c>
      <c r="D65" s="14">
        <v>5294</v>
      </c>
      <c r="E65" s="14">
        <v>5496</v>
      </c>
      <c r="F65" s="9">
        <v>10790</v>
      </c>
      <c r="G65" s="9"/>
      <c r="H65" s="10">
        <v>2.8120927808183476</v>
      </c>
      <c r="I65" s="14">
        <v>1980</v>
      </c>
      <c r="J65" s="14">
        <v>7666</v>
      </c>
      <c r="K65" s="14">
        <v>1144</v>
      </c>
      <c r="L65" s="12">
        <v>0.18350324374420759</v>
      </c>
      <c r="M65" s="12">
        <v>0.71047265987025021</v>
      </c>
      <c r="N65" s="12">
        <v>0.10602409638554217</v>
      </c>
      <c r="O65" s="14">
        <v>3484</v>
      </c>
      <c r="P65" s="14">
        <v>4604</v>
      </c>
      <c r="Q65" s="14">
        <v>4855</v>
      </c>
      <c r="R65" s="9">
        <v>9459</v>
      </c>
      <c r="S65" s="13">
        <v>-0.12335495829471732</v>
      </c>
      <c r="T65" s="10">
        <v>2.7149827784156142</v>
      </c>
      <c r="U65" s="14">
        <v>1575</v>
      </c>
      <c r="V65" s="14">
        <v>6526</v>
      </c>
      <c r="W65" s="14">
        <v>1358</v>
      </c>
      <c r="X65" s="12">
        <v>0.1665080875356803</v>
      </c>
      <c r="Y65" s="12">
        <v>0.68992493921133313</v>
      </c>
      <c r="Z65" s="12">
        <v>0.14356697325298656</v>
      </c>
      <c r="AA65" s="14">
        <v>2612</v>
      </c>
      <c r="AB65" s="14">
        <v>3021</v>
      </c>
      <c r="AC65" s="14">
        <v>3419</v>
      </c>
      <c r="AD65" s="9">
        <v>6440</v>
      </c>
      <c r="AE65" s="13">
        <v>-0.31916693096521831</v>
      </c>
      <c r="AF65" s="10">
        <v>2.4655436447166923</v>
      </c>
      <c r="AG65" s="14">
        <v>834</v>
      </c>
      <c r="AH65" s="14">
        <v>4158</v>
      </c>
      <c r="AI65" s="14">
        <v>1448</v>
      </c>
      <c r="AJ65" s="12">
        <v>0.12950310559006212</v>
      </c>
      <c r="AK65" s="12">
        <v>0.64565217391304353</v>
      </c>
      <c r="AL65" s="12">
        <v>0.22484472049689441</v>
      </c>
      <c r="AM65" s="14">
        <v>2469</v>
      </c>
      <c r="AN65" s="14">
        <v>2713</v>
      </c>
      <c r="AO65" s="14">
        <v>3139</v>
      </c>
      <c r="AP65" s="9">
        <v>5852</v>
      </c>
      <c r="AQ65" s="13">
        <v>-9.1304347826086985E-2</v>
      </c>
      <c r="AR65" s="10">
        <v>2.370190360469826</v>
      </c>
      <c r="AS65" s="14">
        <v>627</v>
      </c>
      <c r="AT65" s="14">
        <v>3563</v>
      </c>
      <c r="AU65" s="14">
        <v>1662</v>
      </c>
      <c r="AV65" s="12">
        <v>0.10714285714285714</v>
      </c>
      <c r="AW65" s="12">
        <v>0.60885167464114831</v>
      </c>
      <c r="AX65" s="12">
        <v>0.28400546821599454</v>
      </c>
      <c r="AY65" s="14">
        <v>2368</v>
      </c>
      <c r="AZ65" s="14">
        <v>2364</v>
      </c>
      <c r="BA65" s="14">
        <v>2807</v>
      </c>
      <c r="BB65" s="9">
        <v>5171</v>
      </c>
      <c r="BC65" s="13">
        <v>-0.11637047163362957</v>
      </c>
      <c r="BD65" s="10">
        <v>2.1836993243243241</v>
      </c>
      <c r="BE65" s="14">
        <v>517</v>
      </c>
      <c r="BF65" s="14">
        <v>2936</v>
      </c>
      <c r="BG65" s="14">
        <v>1718</v>
      </c>
      <c r="BH65" s="12">
        <v>9.9980661380777408E-2</v>
      </c>
      <c r="BI65" s="12">
        <v>0.5677818603751692</v>
      </c>
      <c r="BJ65" s="12">
        <v>0.33223747824405336</v>
      </c>
      <c r="BK65" s="14">
        <v>2203</v>
      </c>
      <c r="BL65" s="14">
        <v>2176</v>
      </c>
      <c r="BM65" s="14">
        <v>2594</v>
      </c>
      <c r="BN65" s="9">
        <v>4770</v>
      </c>
      <c r="BO65" s="13">
        <v>-7.7547863082575885E-2</v>
      </c>
      <c r="BP65" s="10">
        <v>2.1652292328642759</v>
      </c>
      <c r="BQ65" s="14">
        <v>455</v>
      </c>
      <c r="BR65" s="14">
        <v>2510</v>
      </c>
      <c r="BS65" s="14">
        <v>1805</v>
      </c>
      <c r="BT65" s="12">
        <v>9.5387840670859536E-2</v>
      </c>
      <c r="BU65" s="12">
        <v>0.52620545073375258</v>
      </c>
      <c r="BV65" s="12">
        <v>0.37840670859538783</v>
      </c>
      <c r="BW65" s="53">
        <v>1954</v>
      </c>
      <c r="BX65" s="53">
        <v>1833</v>
      </c>
      <c r="BY65" s="53">
        <v>2253</v>
      </c>
      <c r="BZ65" s="9">
        <v>4086</v>
      </c>
      <c r="CA65" s="55">
        <v>-0.16740088105726869</v>
      </c>
      <c r="CB65" s="54">
        <v>2.091095189355169</v>
      </c>
      <c r="CC65" s="51">
        <v>355</v>
      </c>
      <c r="CD65" s="51">
        <v>1996</v>
      </c>
      <c r="CE65" s="51">
        <v>1735</v>
      </c>
      <c r="CF65" s="56">
        <v>8.6882036220999992E-2</v>
      </c>
      <c r="CG65" s="56">
        <v>0.48849730788099999</v>
      </c>
      <c r="CH65" s="56">
        <v>0.42462065589799997</v>
      </c>
      <c r="CI65" s="53">
        <v>1744</v>
      </c>
      <c r="CJ65" s="53">
        <v>1575</v>
      </c>
      <c r="CK65" s="53">
        <v>1904</v>
      </c>
      <c r="CL65" s="9">
        <v>3479</v>
      </c>
      <c r="CM65" s="55">
        <v>-0.17447542397240579</v>
      </c>
      <c r="CN65" s="54">
        <v>1.9948394495412844</v>
      </c>
      <c r="CO65" s="51">
        <v>355</v>
      </c>
      <c r="CP65" s="51">
        <v>1996</v>
      </c>
      <c r="CQ65" s="51">
        <v>1735</v>
      </c>
      <c r="CR65" s="56">
        <v>0.10204081632653061</v>
      </c>
      <c r="CS65" s="56">
        <v>0.57372808278240872</v>
      </c>
      <c r="CT65" s="56">
        <v>0.4987065248634665</v>
      </c>
    </row>
    <row r="66" spans="1:98">
      <c r="A66">
        <v>63</v>
      </c>
      <c r="B66" s="4" t="s">
        <v>53</v>
      </c>
      <c r="C66" s="14">
        <v>2536</v>
      </c>
      <c r="D66" s="8">
        <v>4316</v>
      </c>
      <c r="E66" s="8">
        <v>4684</v>
      </c>
      <c r="F66" s="9">
        <v>9000</v>
      </c>
      <c r="G66" s="9"/>
      <c r="H66" s="10">
        <v>3.5488958990536279</v>
      </c>
      <c r="I66" s="11">
        <v>1943</v>
      </c>
      <c r="J66" s="11">
        <v>5977</v>
      </c>
      <c r="K66" s="11">
        <v>1080</v>
      </c>
      <c r="L66" s="12">
        <v>0.21588888888888888</v>
      </c>
      <c r="M66" s="12">
        <v>0.6641111111111111</v>
      </c>
      <c r="N66" s="12">
        <v>0.12</v>
      </c>
      <c r="O66" s="14">
        <v>2440</v>
      </c>
      <c r="P66" s="8">
        <v>4019</v>
      </c>
      <c r="Q66" s="8">
        <v>4407</v>
      </c>
      <c r="R66" s="9">
        <v>8426</v>
      </c>
      <c r="S66" s="13">
        <v>-6.3777777777777822E-2</v>
      </c>
      <c r="T66" s="10">
        <v>3.4532786885245903</v>
      </c>
      <c r="U66" s="14">
        <v>1654</v>
      </c>
      <c r="V66" s="14">
        <v>5519</v>
      </c>
      <c r="W66" s="14">
        <v>1253</v>
      </c>
      <c r="X66" s="12">
        <v>0.19629717540944694</v>
      </c>
      <c r="Y66" s="12">
        <v>0.65499643959173981</v>
      </c>
      <c r="Z66" s="12">
        <v>0.1487063849988132</v>
      </c>
      <c r="AA66" s="14">
        <v>2392</v>
      </c>
      <c r="AB66" s="8">
        <v>3706</v>
      </c>
      <c r="AC66" s="8">
        <v>4103</v>
      </c>
      <c r="AD66" s="9">
        <v>7809</v>
      </c>
      <c r="AE66" s="13">
        <v>-7.3225729883693358E-2</v>
      </c>
      <c r="AF66" s="10">
        <v>3.2646321070234112</v>
      </c>
      <c r="AG66" s="8">
        <v>1363</v>
      </c>
      <c r="AH66" s="8">
        <v>5040</v>
      </c>
      <c r="AI66" s="8">
        <v>1406</v>
      </c>
      <c r="AJ66" s="12">
        <v>0.17454219490331668</v>
      </c>
      <c r="AK66" s="12">
        <v>0.6454091432961967</v>
      </c>
      <c r="AL66" s="12">
        <v>0.18004866180048662</v>
      </c>
      <c r="AM66" s="11">
        <v>2377</v>
      </c>
      <c r="AN66" s="8">
        <v>3470</v>
      </c>
      <c r="AO66" s="8">
        <v>3780</v>
      </c>
      <c r="AP66" s="9">
        <v>7250</v>
      </c>
      <c r="AQ66" s="13">
        <v>-7.1584069663209071E-2</v>
      </c>
      <c r="AR66" s="10">
        <v>3.0500631047538915</v>
      </c>
      <c r="AS66" s="8">
        <v>1088</v>
      </c>
      <c r="AT66" s="8">
        <v>4542</v>
      </c>
      <c r="AU66" s="8">
        <v>1620</v>
      </c>
      <c r="AV66" s="12">
        <v>0.15006896551724139</v>
      </c>
      <c r="AW66" s="12">
        <v>0.62648275862068969</v>
      </c>
      <c r="AX66" s="12">
        <v>0.22344827586206897</v>
      </c>
      <c r="AY66" s="26">
        <v>2402</v>
      </c>
      <c r="AZ66" s="26">
        <v>3302</v>
      </c>
      <c r="BA66" s="26">
        <v>3608</v>
      </c>
      <c r="BB66" s="9">
        <v>6910</v>
      </c>
      <c r="BC66" s="13">
        <v>-4.689655172413798E-2</v>
      </c>
      <c r="BD66" s="10">
        <v>2.8767693588676102</v>
      </c>
      <c r="BE66" s="8">
        <v>914</v>
      </c>
      <c r="BF66" s="8">
        <v>4236</v>
      </c>
      <c r="BG66" s="8">
        <v>1760</v>
      </c>
      <c r="BH66" s="12">
        <v>0.13227206946454415</v>
      </c>
      <c r="BI66" s="12">
        <v>0.61302460202604925</v>
      </c>
      <c r="BJ66" s="12">
        <v>0.25470332850940663</v>
      </c>
      <c r="BK66" s="26">
        <v>2387</v>
      </c>
      <c r="BL66" s="26">
        <v>3053</v>
      </c>
      <c r="BM66" s="26">
        <v>3424</v>
      </c>
      <c r="BN66" s="9">
        <v>6477</v>
      </c>
      <c r="BO66" s="13">
        <v>-6.2662807525325603E-2</v>
      </c>
      <c r="BP66" s="10">
        <v>2.7134478424801007</v>
      </c>
      <c r="BQ66" s="8">
        <v>781</v>
      </c>
      <c r="BR66" s="8">
        <v>3730</v>
      </c>
      <c r="BS66" s="8">
        <v>1966</v>
      </c>
      <c r="BT66" s="12">
        <v>0.12058051567083526</v>
      </c>
      <c r="BU66" s="12">
        <v>0.57588389686583297</v>
      </c>
      <c r="BV66" s="12">
        <v>0.30353558746333181</v>
      </c>
      <c r="BW66" s="34">
        <v>2258</v>
      </c>
      <c r="BX66" s="34">
        <v>2807</v>
      </c>
      <c r="BY66" s="34">
        <v>3089</v>
      </c>
      <c r="BZ66" s="9">
        <v>5896</v>
      </c>
      <c r="CA66" s="55">
        <v>-9.8541383989145151E-2</v>
      </c>
      <c r="CB66" s="54">
        <v>2.6111603188662533</v>
      </c>
      <c r="CC66" s="51">
        <v>621</v>
      </c>
      <c r="CD66" s="51">
        <v>3269</v>
      </c>
      <c r="CE66" s="51">
        <v>2006</v>
      </c>
      <c r="CF66" s="56">
        <v>0.10532564450500001</v>
      </c>
      <c r="CG66" s="56">
        <v>0.55444369063800003</v>
      </c>
      <c r="CH66" s="56">
        <v>0.34023066485800002</v>
      </c>
      <c r="CI66" s="34">
        <v>2149</v>
      </c>
      <c r="CJ66" s="34">
        <v>2536</v>
      </c>
      <c r="CK66" s="34">
        <v>2778</v>
      </c>
      <c r="CL66" s="9">
        <v>5314</v>
      </c>
      <c r="CM66" s="55">
        <v>-0.10952201731275867</v>
      </c>
      <c r="CN66" s="54">
        <v>2.4727780362959515</v>
      </c>
      <c r="CO66" s="51">
        <v>621</v>
      </c>
      <c r="CP66" s="51">
        <v>3269</v>
      </c>
      <c r="CQ66" s="51">
        <v>2006</v>
      </c>
      <c r="CR66" s="56">
        <v>0.11686112156567557</v>
      </c>
      <c r="CS66" s="56">
        <v>0.61516748212269479</v>
      </c>
      <c r="CT66" s="56">
        <v>0.37749341362438843</v>
      </c>
    </row>
    <row r="67" spans="1:98">
      <c r="A67">
        <v>64</v>
      </c>
      <c r="B67" s="4" t="s">
        <v>54</v>
      </c>
      <c r="C67" s="11">
        <v>3519</v>
      </c>
      <c r="D67" s="8">
        <v>6608</v>
      </c>
      <c r="E67" s="8">
        <v>6746</v>
      </c>
      <c r="F67" s="9">
        <v>13354</v>
      </c>
      <c r="G67" s="9"/>
      <c r="H67" s="10">
        <v>3.7948280761579993</v>
      </c>
      <c r="I67" s="11">
        <v>2957</v>
      </c>
      <c r="J67" s="11">
        <v>8920</v>
      </c>
      <c r="K67" s="11">
        <v>1477</v>
      </c>
      <c r="L67" s="12">
        <v>0.22143178073985323</v>
      </c>
      <c r="M67" s="12">
        <v>0.66796465478508316</v>
      </c>
      <c r="N67" s="12">
        <v>0.11060356447506366</v>
      </c>
      <c r="O67" s="11">
        <v>3526</v>
      </c>
      <c r="P67" s="8">
        <v>6347</v>
      </c>
      <c r="Q67" s="8">
        <v>6574</v>
      </c>
      <c r="R67" s="9">
        <v>12921</v>
      </c>
      <c r="S67" s="13">
        <v>-3.2424741650441846E-2</v>
      </c>
      <c r="T67" s="10">
        <v>3.6644923425978444</v>
      </c>
      <c r="U67" s="14">
        <v>2657</v>
      </c>
      <c r="V67" s="14">
        <v>8631</v>
      </c>
      <c r="W67" s="14">
        <v>1633</v>
      </c>
      <c r="X67" s="12">
        <v>0.2056342388360034</v>
      </c>
      <c r="Y67" s="12">
        <v>0.66798235430694219</v>
      </c>
      <c r="Z67" s="12">
        <v>0.1263834068570544</v>
      </c>
      <c r="AA67" s="14">
        <v>3517</v>
      </c>
      <c r="AB67" s="8">
        <v>6008</v>
      </c>
      <c r="AC67" s="8">
        <v>6274</v>
      </c>
      <c r="AD67" s="9">
        <v>12282</v>
      </c>
      <c r="AE67" s="13">
        <v>-4.9454376596238636E-2</v>
      </c>
      <c r="AF67" s="10">
        <v>3.4921808359397213</v>
      </c>
      <c r="AG67" s="8">
        <v>2212</v>
      </c>
      <c r="AH67" s="8">
        <v>8174</v>
      </c>
      <c r="AI67" s="8">
        <v>1896</v>
      </c>
      <c r="AJ67" s="12">
        <v>0.18010096075557727</v>
      </c>
      <c r="AK67" s="12">
        <v>0.66552678716821367</v>
      </c>
      <c r="AL67" s="12">
        <v>0.15437225207620908</v>
      </c>
      <c r="AM67" s="11">
        <v>3779</v>
      </c>
      <c r="AN67" s="8">
        <v>6009</v>
      </c>
      <c r="AO67" s="8">
        <v>6284</v>
      </c>
      <c r="AP67" s="9">
        <v>12293</v>
      </c>
      <c r="AQ67" s="13">
        <v>8.9561960592732248E-4</v>
      </c>
      <c r="AR67" s="10">
        <v>3.2529769780365174</v>
      </c>
      <c r="AS67" s="8">
        <v>1939</v>
      </c>
      <c r="AT67" s="8">
        <v>8003</v>
      </c>
      <c r="AU67" s="8">
        <v>2351</v>
      </c>
      <c r="AV67" s="12">
        <v>0.15773204262588464</v>
      </c>
      <c r="AW67" s="12">
        <v>0.65102090620678432</v>
      </c>
      <c r="AX67" s="12">
        <v>0.19124705116733101</v>
      </c>
      <c r="AY67" s="26">
        <v>4096</v>
      </c>
      <c r="AZ67" s="26">
        <v>5981</v>
      </c>
      <c r="BA67" s="26">
        <v>6471</v>
      </c>
      <c r="BB67" s="9">
        <v>12452</v>
      </c>
      <c r="BC67" s="13">
        <v>1.2934190189538786E-2</v>
      </c>
      <c r="BD67" s="10">
        <v>3.0400390625</v>
      </c>
      <c r="BE67" s="8">
        <v>1828</v>
      </c>
      <c r="BF67" s="8">
        <v>7832</v>
      </c>
      <c r="BG67" s="8">
        <v>2792</v>
      </c>
      <c r="BH67" s="12">
        <v>0.14680372630902666</v>
      </c>
      <c r="BI67" s="12">
        <v>0.62897526501766787</v>
      </c>
      <c r="BJ67" s="12">
        <v>0.22422100867330549</v>
      </c>
      <c r="BK67" s="26">
        <v>4404</v>
      </c>
      <c r="BL67" s="26">
        <v>5934</v>
      </c>
      <c r="BM67" s="26">
        <v>6467</v>
      </c>
      <c r="BN67" s="9">
        <v>12401</v>
      </c>
      <c r="BO67" s="13">
        <v>-4.0957275939608184E-3</v>
      </c>
      <c r="BP67" s="10">
        <v>2.8158492279745686</v>
      </c>
      <c r="BQ67" s="8">
        <v>1573</v>
      </c>
      <c r="BR67" s="8">
        <v>7594</v>
      </c>
      <c r="BS67" s="8">
        <v>3234</v>
      </c>
      <c r="BT67" s="12">
        <v>0.12684460930570116</v>
      </c>
      <c r="BU67" s="12">
        <v>0.61236997016369643</v>
      </c>
      <c r="BV67" s="12">
        <v>0.26078542053060239</v>
      </c>
      <c r="BW67" s="34">
        <v>4324</v>
      </c>
      <c r="BX67" s="34">
        <v>5584</v>
      </c>
      <c r="BY67" s="34">
        <v>6107</v>
      </c>
      <c r="BZ67" s="9">
        <v>11691</v>
      </c>
      <c r="CA67" s="55">
        <v>-6.07304764348644E-2</v>
      </c>
      <c r="CB67" s="54">
        <v>2.7037465309898243</v>
      </c>
      <c r="CC67" s="51">
        <v>1338</v>
      </c>
      <c r="CD67" s="51">
        <v>6877</v>
      </c>
      <c r="CE67" s="51">
        <v>3476</v>
      </c>
      <c r="CF67" s="56">
        <v>0.11444701052099999</v>
      </c>
      <c r="CG67" s="56">
        <v>0.588230262595</v>
      </c>
      <c r="CH67" s="56">
        <v>0.29732272688399997</v>
      </c>
      <c r="CI67" s="34">
        <v>4257</v>
      </c>
      <c r="CJ67" s="34">
        <v>5293</v>
      </c>
      <c r="CK67" s="34">
        <v>5783</v>
      </c>
      <c r="CL67" s="9">
        <v>11076</v>
      </c>
      <c r="CM67" s="55">
        <v>-5.5525460455037923E-2</v>
      </c>
      <c r="CN67" s="54">
        <v>2.6018322762508808</v>
      </c>
      <c r="CO67" s="51">
        <v>1338</v>
      </c>
      <c r="CP67" s="51">
        <v>6877</v>
      </c>
      <c r="CQ67" s="51">
        <v>3476</v>
      </c>
      <c r="CR67" s="56">
        <v>0.12080173347778982</v>
      </c>
      <c r="CS67" s="56">
        <v>0.62089201877934275</v>
      </c>
      <c r="CT67" s="56">
        <v>0.3138317081979054</v>
      </c>
    </row>
    <row r="68" spans="1:98">
      <c r="A68">
        <v>65</v>
      </c>
      <c r="B68" s="4" t="s">
        <v>55</v>
      </c>
      <c r="C68" s="26">
        <v>5200</v>
      </c>
      <c r="D68" s="26">
        <v>8398</v>
      </c>
      <c r="E68" s="26">
        <v>9084</v>
      </c>
      <c r="F68" s="9">
        <v>17482</v>
      </c>
      <c r="G68" s="13"/>
      <c r="H68" s="10">
        <v>3.3619230769230768</v>
      </c>
      <c r="I68" s="8">
        <v>3999</v>
      </c>
      <c r="J68" s="8">
        <v>11524</v>
      </c>
      <c r="K68" s="8">
        <v>1959</v>
      </c>
      <c r="L68" s="12">
        <v>0.22874957098730123</v>
      </c>
      <c r="M68" s="12">
        <v>0.65919231209243789</v>
      </c>
      <c r="N68" s="12">
        <v>0.11205811692026084</v>
      </c>
      <c r="O68" s="26">
        <v>5257</v>
      </c>
      <c r="P68" s="26">
        <v>8140</v>
      </c>
      <c r="Q68" s="26">
        <v>8720</v>
      </c>
      <c r="R68" s="9">
        <v>16860</v>
      </c>
      <c r="S68" s="13">
        <v>-3.5579453151813323E-2</v>
      </c>
      <c r="T68" s="10">
        <v>3.2071523682708771</v>
      </c>
      <c r="U68" s="8">
        <v>3484</v>
      </c>
      <c r="V68" s="8">
        <v>11160</v>
      </c>
      <c r="W68" s="8">
        <v>2216</v>
      </c>
      <c r="X68" s="12">
        <v>0.20664294187425861</v>
      </c>
      <c r="Y68" s="12">
        <v>0.66192170818505336</v>
      </c>
      <c r="Z68" s="12">
        <v>0.13143534994068801</v>
      </c>
      <c r="AA68" s="26">
        <v>5375</v>
      </c>
      <c r="AB68" s="26">
        <v>7738</v>
      </c>
      <c r="AC68" s="26">
        <v>8363</v>
      </c>
      <c r="AD68" s="9">
        <v>16101</v>
      </c>
      <c r="AE68" s="13">
        <v>-4.5017793594306021E-2</v>
      </c>
      <c r="AF68" s="10">
        <v>2.9955348837209304</v>
      </c>
      <c r="AG68" s="8">
        <v>2783</v>
      </c>
      <c r="AH68" s="8">
        <v>10720</v>
      </c>
      <c r="AI68" s="8">
        <v>2598</v>
      </c>
      <c r="AJ68" s="12">
        <v>0.17284640705546239</v>
      </c>
      <c r="AK68" s="12">
        <v>0.6657971554561829</v>
      </c>
      <c r="AL68" s="12">
        <v>0.16135643748835476</v>
      </c>
      <c r="AM68" s="26">
        <v>5613</v>
      </c>
      <c r="AN68" s="26">
        <v>7399</v>
      </c>
      <c r="AO68" s="26">
        <v>8205</v>
      </c>
      <c r="AP68" s="9">
        <v>15604</v>
      </c>
      <c r="AQ68" s="13">
        <v>-3.0867647972175671E-2</v>
      </c>
      <c r="AR68" s="10">
        <v>2.7799750579013005</v>
      </c>
      <c r="AS68" s="8">
        <v>2170</v>
      </c>
      <c r="AT68" s="8">
        <v>10230</v>
      </c>
      <c r="AU68" s="8">
        <v>3204</v>
      </c>
      <c r="AV68" s="12">
        <v>0.13906690592155857</v>
      </c>
      <c r="AW68" s="12">
        <v>0.65560112791591896</v>
      </c>
      <c r="AX68" s="12">
        <v>0.20533196616252242</v>
      </c>
      <c r="AY68" s="26">
        <v>5644</v>
      </c>
      <c r="AZ68" s="26">
        <v>7026</v>
      </c>
      <c r="BA68" s="26">
        <v>7821</v>
      </c>
      <c r="BB68" s="9">
        <v>14847</v>
      </c>
      <c r="BC68" s="13">
        <v>-4.8513201743142775E-2</v>
      </c>
      <c r="BD68" s="10">
        <v>2.6305811481218995</v>
      </c>
      <c r="BE68" s="8">
        <v>1911</v>
      </c>
      <c r="BF68" s="8">
        <v>9281</v>
      </c>
      <c r="BG68" s="8">
        <v>3644</v>
      </c>
      <c r="BH68" s="12">
        <v>0.12871287128712872</v>
      </c>
      <c r="BI68" s="12">
        <v>0.62510944972048221</v>
      </c>
      <c r="BJ68" s="12">
        <v>0.24543678857681686</v>
      </c>
      <c r="BK68" s="26">
        <v>5698</v>
      </c>
      <c r="BL68" s="26">
        <v>6778</v>
      </c>
      <c r="BM68" s="26">
        <v>7574</v>
      </c>
      <c r="BN68" s="9">
        <v>14352</v>
      </c>
      <c r="BO68" s="13">
        <v>-3.3340068700747572E-2</v>
      </c>
      <c r="BP68" s="10">
        <v>2.518778518778519</v>
      </c>
      <c r="BQ68" s="8">
        <v>1714</v>
      </c>
      <c r="BR68" s="8">
        <v>8489</v>
      </c>
      <c r="BS68" s="8">
        <v>4149</v>
      </c>
      <c r="BT68" s="12">
        <v>0.11942586399108138</v>
      </c>
      <c r="BU68" s="12">
        <v>0.59148550724637683</v>
      </c>
      <c r="BV68" s="12">
        <v>0.28908862876254182</v>
      </c>
      <c r="BW68" s="34">
        <v>5484</v>
      </c>
      <c r="BX68" s="34">
        <v>6210</v>
      </c>
      <c r="BY68" s="34">
        <v>7130</v>
      </c>
      <c r="BZ68" s="9">
        <v>13340</v>
      </c>
      <c r="CA68" s="55">
        <v>-7.5862068965517171E-2</v>
      </c>
      <c r="CB68" s="54">
        <v>2.4325309992706052</v>
      </c>
      <c r="CC68" s="51">
        <v>1484</v>
      </c>
      <c r="CD68" s="51">
        <v>7481</v>
      </c>
      <c r="CE68" s="51">
        <v>4366</v>
      </c>
      <c r="CF68" s="56">
        <v>0.111319480909</v>
      </c>
      <c r="CG68" s="56">
        <v>0.56117320531100001</v>
      </c>
      <c r="CH68" s="56">
        <v>0.32750731377999998</v>
      </c>
      <c r="CI68" s="34">
        <v>5186</v>
      </c>
      <c r="CJ68" s="34">
        <v>5740</v>
      </c>
      <c r="CK68" s="34">
        <v>6604</v>
      </c>
      <c r="CL68" s="9">
        <v>12344</v>
      </c>
      <c r="CM68" s="55">
        <v>-8.0686973428386141E-2</v>
      </c>
      <c r="CN68" s="54">
        <v>2.3802545314307753</v>
      </c>
      <c r="CO68" s="51">
        <v>1484</v>
      </c>
      <c r="CP68" s="51">
        <v>7481</v>
      </c>
      <c r="CQ68" s="51">
        <v>4366</v>
      </c>
      <c r="CR68" s="56">
        <v>0.12022034996759559</v>
      </c>
      <c r="CS68" s="56">
        <v>0.60604342190537908</v>
      </c>
      <c r="CT68" s="56">
        <v>0.35369410239792609</v>
      </c>
    </row>
    <row r="69" spans="1:98">
      <c r="A69">
        <v>66</v>
      </c>
      <c r="B69" s="4" t="s">
        <v>56</v>
      </c>
      <c r="C69" s="27">
        <v>1556</v>
      </c>
      <c r="D69" s="27">
        <v>2676</v>
      </c>
      <c r="E69" s="27">
        <v>2751</v>
      </c>
      <c r="F69" s="27">
        <v>5427</v>
      </c>
      <c r="G69" s="9"/>
      <c r="H69" s="10">
        <v>3.4877892030848328</v>
      </c>
      <c r="I69" s="11">
        <v>1089</v>
      </c>
      <c r="J69" s="11">
        <v>3638</v>
      </c>
      <c r="K69" s="11">
        <v>700</v>
      </c>
      <c r="L69" s="12">
        <v>0.20066334991708126</v>
      </c>
      <c r="M69" s="12">
        <v>0.67035194398378473</v>
      </c>
      <c r="N69" s="12">
        <v>0.12898470609913396</v>
      </c>
      <c r="O69" s="27">
        <v>1629</v>
      </c>
      <c r="P69" s="27">
        <v>3121</v>
      </c>
      <c r="Q69" s="27">
        <v>2758</v>
      </c>
      <c r="R69" s="27">
        <v>5879</v>
      </c>
      <c r="S69" s="13">
        <v>8.3287267366869422E-2</v>
      </c>
      <c r="T69" s="10">
        <v>3.6089625537139352</v>
      </c>
      <c r="U69" s="14">
        <v>1036</v>
      </c>
      <c r="V69" s="14">
        <v>4036</v>
      </c>
      <c r="W69" s="14">
        <v>807</v>
      </c>
      <c r="X69" s="12">
        <v>0.17622044565402278</v>
      </c>
      <c r="Y69" s="12">
        <v>0.68651131144752509</v>
      </c>
      <c r="Z69" s="12">
        <v>0.13726824289845213</v>
      </c>
      <c r="AA69" s="28">
        <v>1605</v>
      </c>
      <c r="AB69" s="28">
        <v>2962</v>
      </c>
      <c r="AC69" s="28">
        <v>2575</v>
      </c>
      <c r="AD69" s="27">
        <v>5537</v>
      </c>
      <c r="AE69" s="13">
        <v>-5.8173158700459249E-2</v>
      </c>
      <c r="AF69" s="10">
        <v>3.4498442367601245</v>
      </c>
      <c r="AG69" s="8">
        <v>828</v>
      </c>
      <c r="AH69" s="8">
        <v>3752</v>
      </c>
      <c r="AI69" s="8">
        <v>957</v>
      </c>
      <c r="AJ69" s="12">
        <v>0.14953946180242009</v>
      </c>
      <c r="AK69" s="12">
        <v>0.67762326169405818</v>
      </c>
      <c r="AL69" s="12">
        <v>0.17283727650352176</v>
      </c>
      <c r="AM69" s="11">
        <v>1591</v>
      </c>
      <c r="AN69" s="28">
        <v>2797</v>
      </c>
      <c r="AO69" s="28">
        <v>2513</v>
      </c>
      <c r="AP69" s="27">
        <v>5310</v>
      </c>
      <c r="AQ69" s="13">
        <v>-4.099692974534952E-2</v>
      </c>
      <c r="AR69" s="10">
        <v>3.3375235700817094</v>
      </c>
      <c r="AS69" s="8">
        <v>683</v>
      </c>
      <c r="AT69" s="8">
        <v>3493</v>
      </c>
      <c r="AU69" s="8">
        <v>1134</v>
      </c>
      <c r="AV69" s="12">
        <v>0.12862523540489643</v>
      </c>
      <c r="AW69" s="12">
        <v>0.65781544256120528</v>
      </c>
      <c r="AX69" s="12">
        <v>0.2135593220338983</v>
      </c>
      <c r="AY69" s="29">
        <v>1560</v>
      </c>
      <c r="AZ69" s="29">
        <v>2806</v>
      </c>
      <c r="BA69" s="29">
        <v>2338</v>
      </c>
      <c r="BB69" s="27">
        <v>5144</v>
      </c>
      <c r="BC69" s="13">
        <v>-3.126177024482113E-2</v>
      </c>
      <c r="BD69" s="10">
        <v>3.2974358974358973</v>
      </c>
      <c r="BE69" s="8">
        <v>562</v>
      </c>
      <c r="BF69" s="8">
        <v>3313</v>
      </c>
      <c r="BG69" s="8">
        <v>1269</v>
      </c>
      <c r="BH69" s="12">
        <v>0.10925349922239502</v>
      </c>
      <c r="BI69" s="12">
        <v>0.64405132192846037</v>
      </c>
      <c r="BJ69" s="12">
        <v>0.24669517884914463</v>
      </c>
      <c r="BK69" s="29">
        <v>1535</v>
      </c>
      <c r="BL69" s="29">
        <v>2654</v>
      </c>
      <c r="BM69" s="29">
        <v>2131</v>
      </c>
      <c r="BN69" s="27">
        <v>4785</v>
      </c>
      <c r="BO69" s="13">
        <v>-6.9790046656298621E-2</v>
      </c>
      <c r="BP69" s="10">
        <v>3.1172638436482085</v>
      </c>
      <c r="BQ69" s="8">
        <v>464</v>
      </c>
      <c r="BR69" s="8">
        <v>2955</v>
      </c>
      <c r="BS69" s="8">
        <v>1366</v>
      </c>
      <c r="BT69" s="12">
        <v>9.696969696969697E-2</v>
      </c>
      <c r="BU69" s="12">
        <v>0.61755485893416928</v>
      </c>
      <c r="BV69" s="12">
        <v>0.28547544409613373</v>
      </c>
      <c r="BW69" s="52">
        <v>1511</v>
      </c>
      <c r="BX69" s="52">
        <v>2938</v>
      </c>
      <c r="BY69" s="52">
        <v>1921</v>
      </c>
      <c r="BZ69" s="9">
        <v>4859</v>
      </c>
      <c r="CA69" s="55">
        <v>1.5229471084585278E-2</v>
      </c>
      <c r="CB69" s="54">
        <v>3.2157511581733953</v>
      </c>
      <c r="CC69" s="51">
        <v>327</v>
      </c>
      <c r="CD69" s="51">
        <v>3188</v>
      </c>
      <c r="CE69" s="51">
        <v>1343</v>
      </c>
      <c r="CF69" s="56">
        <v>6.7311650885000004E-2</v>
      </c>
      <c r="CG69" s="56">
        <v>0.65623713462300004</v>
      </c>
      <c r="CH69" s="56">
        <v>0.276451214492</v>
      </c>
      <c r="CI69" s="52">
        <v>1466</v>
      </c>
      <c r="CJ69" s="52">
        <v>2841</v>
      </c>
      <c r="CK69" s="52">
        <v>1736</v>
      </c>
      <c r="CL69" s="9">
        <v>4577</v>
      </c>
      <c r="CM69" s="55">
        <v>-6.1612409875464236E-2</v>
      </c>
      <c r="CN69" s="54">
        <v>3.122100954979536</v>
      </c>
      <c r="CO69" s="51">
        <v>327</v>
      </c>
      <c r="CP69" s="51">
        <v>3188</v>
      </c>
      <c r="CQ69" s="51">
        <v>1343</v>
      </c>
      <c r="CR69" s="56">
        <v>7.1444177408783047E-2</v>
      </c>
      <c r="CS69" s="56">
        <v>0.69652610880489407</v>
      </c>
      <c r="CT69" s="56">
        <v>0.29342363993882453</v>
      </c>
    </row>
    <row r="70" spans="1:98">
      <c r="A70">
        <v>67</v>
      </c>
      <c r="B70" s="4" t="s">
        <v>57</v>
      </c>
      <c r="C70" s="14">
        <v>1034</v>
      </c>
      <c r="D70" s="14">
        <v>1775</v>
      </c>
      <c r="E70" s="14">
        <v>1879</v>
      </c>
      <c r="F70" s="11">
        <v>3654</v>
      </c>
      <c r="G70" s="9"/>
      <c r="H70" s="10">
        <v>3.5338491295938104</v>
      </c>
      <c r="I70" s="11">
        <v>709</v>
      </c>
      <c r="J70" s="11">
        <v>2465</v>
      </c>
      <c r="K70" s="11">
        <v>480</v>
      </c>
      <c r="L70" s="12">
        <v>0.19403393541324576</v>
      </c>
      <c r="M70" s="12">
        <v>0.67460317460317465</v>
      </c>
      <c r="N70" s="12">
        <v>0.13136288998357964</v>
      </c>
      <c r="O70" s="14">
        <v>990</v>
      </c>
      <c r="P70" s="14">
        <v>1656</v>
      </c>
      <c r="Q70" s="14">
        <v>1744</v>
      </c>
      <c r="R70" s="11">
        <v>3400</v>
      </c>
      <c r="S70" s="13">
        <v>-6.9512862616310844E-2</v>
      </c>
      <c r="T70" s="10">
        <v>3.4343434343434343</v>
      </c>
      <c r="U70" s="14">
        <v>639</v>
      </c>
      <c r="V70" s="14">
        <v>2237</v>
      </c>
      <c r="W70" s="14">
        <v>524</v>
      </c>
      <c r="X70" s="12">
        <v>0.18794117647058822</v>
      </c>
      <c r="Y70" s="12">
        <v>0.65794117647058825</v>
      </c>
      <c r="Z70" s="12">
        <v>0.15411764705882353</v>
      </c>
      <c r="AA70" s="14">
        <v>940</v>
      </c>
      <c r="AB70" s="8">
        <v>1466</v>
      </c>
      <c r="AC70" s="8">
        <v>1592</v>
      </c>
      <c r="AD70" s="11">
        <v>3058</v>
      </c>
      <c r="AE70" s="13">
        <v>-0.10058823529411764</v>
      </c>
      <c r="AF70" s="10">
        <v>3.253191489361702</v>
      </c>
      <c r="AG70" s="8">
        <v>541</v>
      </c>
      <c r="AH70" s="8">
        <v>1906</v>
      </c>
      <c r="AI70" s="8">
        <v>611</v>
      </c>
      <c r="AJ70" s="12">
        <v>0.17691301504251145</v>
      </c>
      <c r="AK70" s="12">
        <v>0.62328319162851542</v>
      </c>
      <c r="AL70" s="12">
        <v>0.19980379332897319</v>
      </c>
      <c r="AM70" s="11">
        <v>956</v>
      </c>
      <c r="AN70" s="8">
        <v>1358</v>
      </c>
      <c r="AO70" s="8">
        <v>1496</v>
      </c>
      <c r="AP70" s="11">
        <v>2854</v>
      </c>
      <c r="AQ70" s="13">
        <v>-6.6710268149117069E-2</v>
      </c>
      <c r="AR70" s="10">
        <v>2.985355648535565</v>
      </c>
      <c r="AS70" s="8">
        <v>381</v>
      </c>
      <c r="AT70" s="8">
        <v>1731</v>
      </c>
      <c r="AU70" s="8">
        <v>742</v>
      </c>
      <c r="AV70" s="12">
        <v>0.13349684653118429</v>
      </c>
      <c r="AW70" s="12">
        <v>0.60651716888577434</v>
      </c>
      <c r="AX70" s="12">
        <v>0.25998598458304134</v>
      </c>
      <c r="AY70" s="26">
        <v>972</v>
      </c>
      <c r="AZ70" s="26">
        <v>1269</v>
      </c>
      <c r="BA70" s="26">
        <v>1374</v>
      </c>
      <c r="BB70" s="11">
        <v>2643</v>
      </c>
      <c r="BC70" s="13">
        <v>-7.3931324456902647E-2</v>
      </c>
      <c r="BD70" s="10">
        <v>2.7191358024691357</v>
      </c>
      <c r="BE70" s="8">
        <v>306</v>
      </c>
      <c r="BF70" s="8">
        <v>1537</v>
      </c>
      <c r="BG70" s="8">
        <v>800</v>
      </c>
      <c r="BH70" s="12">
        <v>0.11577752553916004</v>
      </c>
      <c r="BI70" s="12">
        <v>0.58153613318199016</v>
      </c>
      <c r="BJ70" s="12">
        <v>0.3026863412788498</v>
      </c>
      <c r="BK70" s="26">
        <v>947</v>
      </c>
      <c r="BL70" s="26">
        <v>1152</v>
      </c>
      <c r="BM70" s="26">
        <v>1265</v>
      </c>
      <c r="BN70" s="11">
        <v>2417</v>
      </c>
      <c r="BO70" s="13">
        <v>-8.5508891411275045E-2</v>
      </c>
      <c r="BP70" s="10">
        <v>2.5522703273495249</v>
      </c>
      <c r="BQ70" s="8">
        <v>259</v>
      </c>
      <c r="BR70" s="8">
        <v>1345</v>
      </c>
      <c r="BS70" s="8">
        <v>813</v>
      </c>
      <c r="BT70" s="12">
        <v>0.10715763342987174</v>
      </c>
      <c r="BU70" s="12">
        <v>0.55647496896979731</v>
      </c>
      <c r="BV70" s="12">
        <v>0.33636739760033096</v>
      </c>
      <c r="BW70" s="34">
        <v>920</v>
      </c>
      <c r="BX70" s="34">
        <v>1057</v>
      </c>
      <c r="BY70" s="34">
        <v>1149</v>
      </c>
      <c r="BZ70" s="9">
        <v>2206</v>
      </c>
      <c r="CA70" s="55">
        <v>-9.564823209428841E-2</v>
      </c>
      <c r="CB70" s="54">
        <v>2.3978260869565218</v>
      </c>
      <c r="CC70" s="51">
        <v>227</v>
      </c>
      <c r="CD70" s="51">
        <v>1173</v>
      </c>
      <c r="CE70" s="51">
        <v>806</v>
      </c>
      <c r="CF70" s="56">
        <v>0.102901178604</v>
      </c>
      <c r="CG70" s="56">
        <v>0.53173164097899994</v>
      </c>
      <c r="CH70" s="56">
        <v>0.365367180417</v>
      </c>
      <c r="CI70" s="34">
        <v>850</v>
      </c>
      <c r="CJ70" s="34">
        <v>956</v>
      </c>
      <c r="CK70" s="34">
        <v>1029</v>
      </c>
      <c r="CL70" s="9">
        <v>1985</v>
      </c>
      <c r="CM70" s="55">
        <v>-0.11133501259445854</v>
      </c>
      <c r="CN70" s="54">
        <v>2.335294117647059</v>
      </c>
      <c r="CO70" s="51">
        <v>227</v>
      </c>
      <c r="CP70" s="51">
        <v>1173</v>
      </c>
      <c r="CQ70" s="51">
        <v>806</v>
      </c>
      <c r="CR70" s="56">
        <v>0.11435768261964735</v>
      </c>
      <c r="CS70" s="56">
        <v>0.5909319899244333</v>
      </c>
      <c r="CT70" s="56">
        <v>0.40604534005037785</v>
      </c>
    </row>
    <row r="71" spans="1:98">
      <c r="A71">
        <v>68</v>
      </c>
      <c r="B71" s="4" t="s">
        <v>58</v>
      </c>
      <c r="C71" s="11">
        <v>2498</v>
      </c>
      <c r="D71" s="8">
        <v>4528</v>
      </c>
      <c r="E71" s="8">
        <v>4901</v>
      </c>
      <c r="F71" s="9">
        <v>9429</v>
      </c>
      <c r="G71" s="13"/>
      <c r="H71" s="10">
        <v>3.7746196957566052</v>
      </c>
      <c r="I71" s="14">
        <v>2031</v>
      </c>
      <c r="J71" s="14">
        <v>6123</v>
      </c>
      <c r="K71" s="14">
        <v>1275</v>
      </c>
      <c r="L71" s="12">
        <v>0.21539930003181673</v>
      </c>
      <c r="M71" s="12">
        <v>0.64937957365574295</v>
      </c>
      <c r="N71" s="12">
        <v>0.13522112631244035</v>
      </c>
      <c r="O71" s="11">
        <v>2485</v>
      </c>
      <c r="P71" s="8">
        <v>4339</v>
      </c>
      <c r="Q71" s="8">
        <v>4772</v>
      </c>
      <c r="R71" s="9">
        <v>9111</v>
      </c>
      <c r="S71" s="13">
        <v>-3.3725739739102756E-2</v>
      </c>
      <c r="T71" s="10">
        <v>3.6663983903420525</v>
      </c>
      <c r="U71" s="14">
        <v>1761</v>
      </c>
      <c r="V71" s="14">
        <v>5956</v>
      </c>
      <c r="W71" s="14">
        <v>1394</v>
      </c>
      <c r="X71" s="12">
        <v>0.19328284491274283</v>
      </c>
      <c r="Y71" s="12">
        <v>0.65371528921084399</v>
      </c>
      <c r="Z71" s="12">
        <v>0.15300186587641312</v>
      </c>
      <c r="AA71" s="14">
        <v>2574</v>
      </c>
      <c r="AB71" s="8">
        <v>4142</v>
      </c>
      <c r="AC71" s="8">
        <v>4645</v>
      </c>
      <c r="AD71" s="9">
        <v>8787</v>
      </c>
      <c r="AE71" s="13">
        <v>-3.5561409285479129E-2</v>
      </c>
      <c r="AF71" s="10">
        <v>3.4137529137529139</v>
      </c>
      <c r="AG71" s="8">
        <v>1475</v>
      </c>
      <c r="AH71" s="8">
        <v>5688</v>
      </c>
      <c r="AI71" s="8">
        <v>1623</v>
      </c>
      <c r="AJ71" s="12">
        <v>0.16786161374758166</v>
      </c>
      <c r="AK71" s="12">
        <v>0.64731990440423348</v>
      </c>
      <c r="AL71" s="12">
        <v>0.18470467736428817</v>
      </c>
      <c r="AM71" s="11">
        <v>2645</v>
      </c>
      <c r="AN71" s="8">
        <v>3952</v>
      </c>
      <c r="AO71" s="8">
        <v>4411</v>
      </c>
      <c r="AP71" s="9">
        <v>8363</v>
      </c>
      <c r="AQ71" s="13">
        <v>-4.8253101172186175E-2</v>
      </c>
      <c r="AR71" s="10">
        <v>3.1618147448015121</v>
      </c>
      <c r="AS71" s="8">
        <v>1292</v>
      </c>
      <c r="AT71" s="8">
        <v>5253</v>
      </c>
      <c r="AU71" s="8">
        <v>1818</v>
      </c>
      <c r="AV71" s="12">
        <v>0.15449001554466102</v>
      </c>
      <c r="AW71" s="12">
        <v>0.62812387899079281</v>
      </c>
      <c r="AX71" s="12">
        <v>0.2173861054645462</v>
      </c>
      <c r="AY71" s="26">
        <v>2716</v>
      </c>
      <c r="AZ71" s="26">
        <v>3744</v>
      </c>
      <c r="BA71" s="26">
        <v>4323</v>
      </c>
      <c r="BB71" s="9">
        <v>8067</v>
      </c>
      <c r="BC71" s="13">
        <v>-3.5393997369365104E-2</v>
      </c>
      <c r="BD71" s="10">
        <v>2.9701767304860089</v>
      </c>
      <c r="BE71" s="8">
        <v>1127</v>
      </c>
      <c r="BF71" s="8">
        <v>4905</v>
      </c>
      <c r="BG71" s="8">
        <v>2035</v>
      </c>
      <c r="BH71" s="12">
        <v>0.13970497086897235</v>
      </c>
      <c r="BI71" s="12">
        <v>0.60803272592041646</v>
      </c>
      <c r="BJ71" s="12">
        <v>0.25226230321061111</v>
      </c>
      <c r="BK71" s="26">
        <v>2789</v>
      </c>
      <c r="BL71" s="26">
        <v>3593</v>
      </c>
      <c r="BM71" s="26">
        <v>4091</v>
      </c>
      <c r="BN71" s="9">
        <v>7684</v>
      </c>
      <c r="BO71" s="13">
        <v>-4.7477376967893892E-2</v>
      </c>
      <c r="BP71" s="10">
        <v>2.7551093581929007</v>
      </c>
      <c r="BQ71" s="8">
        <v>959</v>
      </c>
      <c r="BR71" s="8">
        <v>4468</v>
      </c>
      <c r="BS71" s="8">
        <v>2257</v>
      </c>
      <c r="BT71" s="12">
        <v>0.12480478917230609</v>
      </c>
      <c r="BU71" s="12">
        <v>0.58146798542425815</v>
      </c>
      <c r="BV71" s="12">
        <v>0.29372722540343571</v>
      </c>
      <c r="BW71" s="34">
        <v>2694</v>
      </c>
      <c r="BX71" s="34">
        <v>3325</v>
      </c>
      <c r="BY71" s="34">
        <v>3924</v>
      </c>
      <c r="BZ71" s="9">
        <v>7249</v>
      </c>
      <c r="CA71" s="55">
        <v>-6.0008277003724686E-2</v>
      </c>
      <c r="CB71" s="54">
        <v>2.6907943578322198</v>
      </c>
      <c r="CC71" s="51">
        <v>858</v>
      </c>
      <c r="CD71" s="51">
        <v>3936</v>
      </c>
      <c r="CE71" s="51">
        <v>2455</v>
      </c>
      <c r="CF71" s="56">
        <v>0.11836115326299999</v>
      </c>
      <c r="CG71" s="56">
        <v>0.54297144433699995</v>
      </c>
      <c r="CH71" s="56">
        <v>0.33866740239999998</v>
      </c>
      <c r="CI71" s="34">
        <v>2570</v>
      </c>
      <c r="CJ71" s="34">
        <v>3096</v>
      </c>
      <c r="CK71" s="34">
        <v>3735</v>
      </c>
      <c r="CL71" s="9">
        <v>6831</v>
      </c>
      <c r="CM71" s="55">
        <v>-6.1191626409017763E-2</v>
      </c>
      <c r="CN71" s="54">
        <v>2.6579766536964979</v>
      </c>
      <c r="CO71" s="51">
        <v>858</v>
      </c>
      <c r="CP71" s="51">
        <v>3936</v>
      </c>
      <c r="CQ71" s="51">
        <v>2455</v>
      </c>
      <c r="CR71" s="56">
        <v>0.12560386473429952</v>
      </c>
      <c r="CS71" s="56">
        <v>0.57619675010979354</v>
      </c>
      <c r="CT71" s="56">
        <v>0.35939101156492459</v>
      </c>
    </row>
    <row r="72" spans="1:98">
      <c r="A72">
        <v>69</v>
      </c>
      <c r="B72" s="4" t="s">
        <v>59</v>
      </c>
      <c r="C72" s="11">
        <v>1715</v>
      </c>
      <c r="D72" s="8">
        <v>2962</v>
      </c>
      <c r="E72" s="8">
        <v>3174</v>
      </c>
      <c r="F72" s="9">
        <v>6136</v>
      </c>
      <c r="G72" s="13"/>
      <c r="H72" s="10">
        <v>3.5778425655976678</v>
      </c>
      <c r="I72" s="14">
        <v>1303</v>
      </c>
      <c r="J72" s="14">
        <v>4079</v>
      </c>
      <c r="K72" s="14">
        <v>754</v>
      </c>
      <c r="L72" s="12">
        <v>0.21235332464146023</v>
      </c>
      <c r="M72" s="12">
        <v>0.66476531942633632</v>
      </c>
      <c r="N72" s="12">
        <v>0.1228813559322034</v>
      </c>
      <c r="O72" s="11">
        <v>1621</v>
      </c>
      <c r="P72" s="8">
        <v>2665</v>
      </c>
      <c r="Q72" s="8">
        <v>2918</v>
      </c>
      <c r="R72" s="9">
        <v>5583</v>
      </c>
      <c r="S72" s="13">
        <v>-9.0123859191655775E-2</v>
      </c>
      <c r="T72" s="10">
        <v>3.4441702652683528</v>
      </c>
      <c r="U72" s="14">
        <v>1023</v>
      </c>
      <c r="V72" s="14">
        <v>3738</v>
      </c>
      <c r="W72" s="14">
        <v>822</v>
      </c>
      <c r="X72" s="12">
        <v>0.18323481998925309</v>
      </c>
      <c r="Y72" s="12">
        <v>0.66953250940354647</v>
      </c>
      <c r="Z72" s="12">
        <v>0.14723267060720044</v>
      </c>
      <c r="AA72" s="14">
        <v>1525</v>
      </c>
      <c r="AB72" s="8">
        <v>2338</v>
      </c>
      <c r="AC72" s="8">
        <v>2664</v>
      </c>
      <c r="AD72" s="9">
        <v>5002</v>
      </c>
      <c r="AE72" s="13">
        <v>-0.10406591438294821</v>
      </c>
      <c r="AF72" s="10">
        <v>3.28</v>
      </c>
      <c r="AG72" s="8">
        <v>804</v>
      </c>
      <c r="AH72" s="8">
        <v>3297</v>
      </c>
      <c r="AI72" s="8">
        <v>901</v>
      </c>
      <c r="AJ72" s="12">
        <v>0.16073570571771292</v>
      </c>
      <c r="AK72" s="12">
        <v>0.65913634546181532</v>
      </c>
      <c r="AL72" s="12">
        <v>0.18012794882047181</v>
      </c>
      <c r="AM72" s="11">
        <v>1486</v>
      </c>
      <c r="AN72" s="8">
        <v>2128</v>
      </c>
      <c r="AO72" s="8">
        <v>2380</v>
      </c>
      <c r="AP72" s="9">
        <v>4508</v>
      </c>
      <c r="AQ72" s="13">
        <v>-9.8760495801679338E-2</v>
      </c>
      <c r="AR72" s="10">
        <v>3.0336473755047106</v>
      </c>
      <c r="AS72" s="8">
        <v>590</v>
      </c>
      <c r="AT72" s="8">
        <v>2888</v>
      </c>
      <c r="AU72" s="8">
        <v>1030</v>
      </c>
      <c r="AV72" s="12">
        <v>0.13087843833185447</v>
      </c>
      <c r="AW72" s="12">
        <v>0.64063886424134875</v>
      </c>
      <c r="AX72" s="12">
        <v>0.2284826974267968</v>
      </c>
      <c r="AY72" s="26">
        <v>1480</v>
      </c>
      <c r="AZ72" s="26">
        <v>2029</v>
      </c>
      <c r="BA72" s="26">
        <v>2203</v>
      </c>
      <c r="BB72" s="9">
        <v>4232</v>
      </c>
      <c r="BC72" s="13">
        <v>-6.1224489795918324E-2</v>
      </c>
      <c r="BD72" s="10">
        <v>2.8594594594594596</v>
      </c>
      <c r="BE72" s="8">
        <v>502</v>
      </c>
      <c r="BF72" s="8">
        <v>2561</v>
      </c>
      <c r="BG72" s="8">
        <v>1169</v>
      </c>
      <c r="BH72" s="12">
        <v>0.11862003780718336</v>
      </c>
      <c r="BI72" s="12">
        <v>0.60515122873345939</v>
      </c>
      <c r="BJ72" s="12">
        <v>0.27622873345935728</v>
      </c>
      <c r="BK72" s="26">
        <v>1468</v>
      </c>
      <c r="BL72" s="26">
        <v>1870</v>
      </c>
      <c r="BM72" s="26">
        <v>2073</v>
      </c>
      <c r="BN72" s="9">
        <v>3943</v>
      </c>
      <c r="BO72" s="13">
        <v>-6.8289224952741034E-2</v>
      </c>
      <c r="BP72" s="10">
        <v>2.6859673024523163</v>
      </c>
      <c r="BQ72" s="8">
        <v>420</v>
      </c>
      <c r="BR72" s="8">
        <v>2258</v>
      </c>
      <c r="BS72" s="8">
        <v>1265</v>
      </c>
      <c r="BT72" s="12">
        <v>0.10651787978696424</v>
      </c>
      <c r="BU72" s="12">
        <v>0.57266041085467922</v>
      </c>
      <c r="BV72" s="12">
        <v>0.32082170935835658</v>
      </c>
      <c r="BW72" s="34">
        <v>1356</v>
      </c>
      <c r="BX72" s="34">
        <v>1642</v>
      </c>
      <c r="BY72" s="34">
        <v>1820</v>
      </c>
      <c r="BZ72" s="9">
        <v>3462</v>
      </c>
      <c r="CA72" s="55">
        <v>-0.13893703061813989</v>
      </c>
      <c r="CB72" s="54">
        <v>2.5530973451327434</v>
      </c>
      <c r="CC72" s="51">
        <v>347</v>
      </c>
      <c r="CD72" s="51">
        <v>1820</v>
      </c>
      <c r="CE72" s="51">
        <v>1295</v>
      </c>
      <c r="CF72" s="56">
        <v>0.1002310803</v>
      </c>
      <c r="CG72" s="56">
        <v>0.52570768341999996</v>
      </c>
      <c r="CH72" s="56">
        <v>0.37406123628000004</v>
      </c>
      <c r="CI72" s="34">
        <v>1269</v>
      </c>
      <c r="CJ72" s="34">
        <v>1451</v>
      </c>
      <c r="CK72" s="34">
        <v>1640</v>
      </c>
      <c r="CL72" s="9">
        <v>3091</v>
      </c>
      <c r="CM72" s="55">
        <v>-0.1200258815917179</v>
      </c>
      <c r="CN72" s="54">
        <v>2.4357762017336486</v>
      </c>
      <c r="CO72" s="51">
        <v>347</v>
      </c>
      <c r="CP72" s="51">
        <v>1820</v>
      </c>
      <c r="CQ72" s="51">
        <v>1295</v>
      </c>
      <c r="CR72" s="56">
        <v>0.1122614040763507</v>
      </c>
      <c r="CS72" s="56">
        <v>0.5888062115820123</v>
      </c>
      <c r="CT72" s="56">
        <v>0.41895826593335489</v>
      </c>
    </row>
    <row r="73" spans="1:98">
      <c r="A73">
        <v>70</v>
      </c>
      <c r="B73" s="4" t="s">
        <v>60</v>
      </c>
      <c r="C73" s="14">
        <v>1134</v>
      </c>
      <c r="D73" s="14">
        <v>2011</v>
      </c>
      <c r="E73" s="14">
        <v>2152</v>
      </c>
      <c r="F73" s="11">
        <v>4163</v>
      </c>
      <c r="G73" s="9"/>
      <c r="H73" s="10">
        <v>3.6710758377425043</v>
      </c>
      <c r="I73" s="14">
        <v>874</v>
      </c>
      <c r="J73" s="14">
        <v>2725</v>
      </c>
      <c r="K73" s="14">
        <v>564</v>
      </c>
      <c r="L73" s="12">
        <v>0.20994475138121546</v>
      </c>
      <c r="M73" s="12">
        <v>0.65457602690367522</v>
      </c>
      <c r="N73" s="12">
        <v>0.13547922171510929</v>
      </c>
      <c r="O73" s="14">
        <v>1117</v>
      </c>
      <c r="P73" s="14">
        <v>1922</v>
      </c>
      <c r="Q73" s="14">
        <v>2081</v>
      </c>
      <c r="R73" s="11">
        <v>4003</v>
      </c>
      <c r="S73" s="13">
        <v>-3.8433821763151577E-2</v>
      </c>
      <c r="T73" s="10">
        <v>3.583706356311549</v>
      </c>
      <c r="U73" s="14">
        <v>714</v>
      </c>
      <c r="V73" s="14">
        <v>2608</v>
      </c>
      <c r="W73" s="14">
        <v>681</v>
      </c>
      <c r="X73" s="12">
        <v>0.17836622533100174</v>
      </c>
      <c r="Y73" s="12">
        <v>0.65151136647514363</v>
      </c>
      <c r="Z73" s="12">
        <v>0.1701224081938546</v>
      </c>
      <c r="AA73" s="14">
        <v>1105</v>
      </c>
      <c r="AB73" s="8">
        <v>1774</v>
      </c>
      <c r="AC73" s="8">
        <v>1961</v>
      </c>
      <c r="AD73" s="11">
        <v>3735</v>
      </c>
      <c r="AE73" s="13">
        <v>-6.6949787659255522E-2</v>
      </c>
      <c r="AF73" s="10">
        <v>3.3800904977375565</v>
      </c>
      <c r="AG73" s="8">
        <v>602</v>
      </c>
      <c r="AH73" s="8">
        <v>2370</v>
      </c>
      <c r="AI73" s="8">
        <v>763</v>
      </c>
      <c r="AJ73" s="12">
        <v>0.16117804551539491</v>
      </c>
      <c r="AK73" s="12">
        <v>0.63453815261044177</v>
      </c>
      <c r="AL73" s="12">
        <v>0.20428380187416331</v>
      </c>
      <c r="AM73" s="11">
        <v>1169</v>
      </c>
      <c r="AN73" s="8">
        <v>1718</v>
      </c>
      <c r="AO73" s="8">
        <v>1826</v>
      </c>
      <c r="AP73" s="11">
        <v>3544</v>
      </c>
      <c r="AQ73" s="13">
        <v>-5.1137884872824668E-2</v>
      </c>
      <c r="AR73" s="10">
        <v>3.031650983746792</v>
      </c>
      <c r="AS73" s="8">
        <v>501</v>
      </c>
      <c r="AT73" s="8">
        <v>2210</v>
      </c>
      <c r="AU73" s="8">
        <v>833</v>
      </c>
      <c r="AV73" s="12">
        <v>0.14136568848758466</v>
      </c>
      <c r="AW73" s="12">
        <v>0.62358916478555304</v>
      </c>
      <c r="AX73" s="12">
        <v>0.2350451467268623</v>
      </c>
      <c r="AY73" s="26">
        <v>1138</v>
      </c>
      <c r="AZ73" s="26">
        <v>1565</v>
      </c>
      <c r="BA73" s="26">
        <v>1703</v>
      </c>
      <c r="BB73" s="11">
        <v>3268</v>
      </c>
      <c r="BC73" s="13">
        <v>-7.7878103837471735E-2</v>
      </c>
      <c r="BD73" s="10">
        <v>2.8717047451669595</v>
      </c>
      <c r="BE73" s="8">
        <v>409</v>
      </c>
      <c r="BF73" s="8">
        <v>1894</v>
      </c>
      <c r="BG73" s="8">
        <v>965</v>
      </c>
      <c r="BH73" s="12">
        <v>0.1251529987760098</v>
      </c>
      <c r="BI73" s="12">
        <v>0.57955936352509185</v>
      </c>
      <c r="BJ73" s="12">
        <v>0.29528763769889843</v>
      </c>
      <c r="BK73" s="26">
        <v>1115</v>
      </c>
      <c r="BL73" s="26">
        <v>1432</v>
      </c>
      <c r="BM73" s="26">
        <v>1571</v>
      </c>
      <c r="BN73" s="11">
        <v>3003</v>
      </c>
      <c r="BO73" s="13">
        <v>-8.1089351285189681E-2</v>
      </c>
      <c r="BP73" s="10">
        <v>2.6932735426008967</v>
      </c>
      <c r="BQ73" s="8">
        <v>327</v>
      </c>
      <c r="BR73" s="8">
        <v>1664</v>
      </c>
      <c r="BS73" s="8">
        <v>1012</v>
      </c>
      <c r="BT73" s="12">
        <v>0.1088911088911089</v>
      </c>
      <c r="BU73" s="12">
        <v>0.55411255411255411</v>
      </c>
      <c r="BV73" s="12">
        <v>0.33699633699633702</v>
      </c>
      <c r="BW73" s="34">
        <v>1052</v>
      </c>
      <c r="BX73" s="34">
        <v>1301</v>
      </c>
      <c r="BY73" s="34">
        <v>1429</v>
      </c>
      <c r="BZ73" s="9">
        <v>2730</v>
      </c>
      <c r="CA73" s="55">
        <v>-0.10000000000000009</v>
      </c>
      <c r="CB73" s="54">
        <v>2.5950570342205324</v>
      </c>
      <c r="CC73" s="51">
        <v>253</v>
      </c>
      <c r="CD73" s="51">
        <v>1454</v>
      </c>
      <c r="CE73" s="51">
        <v>1023</v>
      </c>
      <c r="CF73" s="56">
        <v>9.2673992674000005E-2</v>
      </c>
      <c r="CG73" s="56">
        <v>0.53260073260100005</v>
      </c>
      <c r="CH73" s="56">
        <v>0.374725274725</v>
      </c>
      <c r="CI73" s="34">
        <v>1017</v>
      </c>
      <c r="CJ73" s="34">
        <v>1177</v>
      </c>
      <c r="CK73" s="34">
        <v>1336</v>
      </c>
      <c r="CL73" s="9">
        <v>2513</v>
      </c>
      <c r="CM73" s="55">
        <v>-8.6350974930362145E-2</v>
      </c>
      <c r="CN73" s="54">
        <v>2.4709931170108161</v>
      </c>
      <c r="CO73" s="51">
        <v>253</v>
      </c>
      <c r="CP73" s="51">
        <v>1454</v>
      </c>
      <c r="CQ73" s="51">
        <v>1023</v>
      </c>
      <c r="CR73" s="56">
        <v>0.10067648229208118</v>
      </c>
      <c r="CS73" s="56">
        <v>0.57859132510943101</v>
      </c>
      <c r="CT73" s="56">
        <v>0.40708316752884999</v>
      </c>
    </row>
    <row r="74" spans="1:98">
      <c r="A74">
        <v>71</v>
      </c>
      <c r="B74" s="4" t="s">
        <v>61</v>
      </c>
      <c r="C74" s="14">
        <v>1014</v>
      </c>
      <c r="D74" s="14">
        <v>1988</v>
      </c>
      <c r="E74" s="14">
        <v>2159</v>
      </c>
      <c r="F74" s="11">
        <v>4147</v>
      </c>
      <c r="G74" s="9"/>
      <c r="H74" s="10">
        <v>4.0897435897435894</v>
      </c>
      <c r="I74" s="14">
        <v>850</v>
      </c>
      <c r="J74" s="14">
        <v>2661</v>
      </c>
      <c r="K74" s="14">
        <v>636</v>
      </c>
      <c r="L74" s="12">
        <v>0.2049674463467567</v>
      </c>
      <c r="M74" s="12">
        <v>0.64166867615143475</v>
      </c>
      <c r="N74" s="12">
        <v>0.15336387750180855</v>
      </c>
      <c r="O74" s="14">
        <v>1067</v>
      </c>
      <c r="P74" s="14">
        <v>1944</v>
      </c>
      <c r="Q74" s="14">
        <v>2161</v>
      </c>
      <c r="R74" s="11">
        <v>4105</v>
      </c>
      <c r="S74" s="13">
        <v>-1.0127803231251509E-2</v>
      </c>
      <c r="T74" s="10">
        <v>3.8472352389878162</v>
      </c>
      <c r="U74" s="14">
        <v>689</v>
      </c>
      <c r="V74" s="14">
        <v>2660</v>
      </c>
      <c r="W74" s="14">
        <v>756</v>
      </c>
      <c r="X74" s="12">
        <v>0.16784409257003655</v>
      </c>
      <c r="Y74" s="12">
        <v>0.6479902557856273</v>
      </c>
      <c r="Z74" s="12">
        <v>0.18416565164433618</v>
      </c>
      <c r="AA74" s="14">
        <v>1109</v>
      </c>
      <c r="AB74" s="8">
        <v>1925</v>
      </c>
      <c r="AC74" s="8">
        <v>2056</v>
      </c>
      <c r="AD74" s="11">
        <v>3981</v>
      </c>
      <c r="AE74" s="13">
        <v>-3.0207064555420216E-2</v>
      </c>
      <c r="AF74" s="10">
        <v>3.5897204688908926</v>
      </c>
      <c r="AG74" s="8">
        <v>589</v>
      </c>
      <c r="AH74" s="8">
        <v>2598</v>
      </c>
      <c r="AI74" s="8">
        <v>794</v>
      </c>
      <c r="AJ74" s="12">
        <v>0.14795277568450138</v>
      </c>
      <c r="AK74" s="12">
        <v>0.65259984928409942</v>
      </c>
      <c r="AL74" s="12">
        <v>0.19944737503139914</v>
      </c>
      <c r="AM74" s="11">
        <v>1147</v>
      </c>
      <c r="AN74" s="8">
        <v>1830</v>
      </c>
      <c r="AO74" s="8">
        <v>1995</v>
      </c>
      <c r="AP74" s="11">
        <v>3825</v>
      </c>
      <c r="AQ74" s="13">
        <v>-3.918613413715144E-2</v>
      </c>
      <c r="AR74" s="10">
        <v>3.3347863993025282</v>
      </c>
      <c r="AS74" s="8">
        <v>523</v>
      </c>
      <c r="AT74" s="8">
        <v>2404</v>
      </c>
      <c r="AU74" s="8">
        <v>898</v>
      </c>
      <c r="AV74" s="12">
        <v>0.13673202614379085</v>
      </c>
      <c r="AW74" s="12">
        <v>0.62849673202614376</v>
      </c>
      <c r="AX74" s="12">
        <v>0.23477124183006537</v>
      </c>
      <c r="AY74" s="26">
        <v>1157</v>
      </c>
      <c r="AZ74" s="26">
        <v>1719</v>
      </c>
      <c r="BA74" s="26">
        <v>1882</v>
      </c>
      <c r="BB74" s="11">
        <v>3601</v>
      </c>
      <c r="BC74" s="13">
        <v>-5.8562091503267966E-2</v>
      </c>
      <c r="BD74" s="10">
        <v>3.1123595505617976</v>
      </c>
      <c r="BE74" s="8">
        <v>470</v>
      </c>
      <c r="BF74" s="8">
        <v>2152</v>
      </c>
      <c r="BG74" s="8">
        <v>979</v>
      </c>
      <c r="BH74" s="12">
        <v>0.13051930019439045</v>
      </c>
      <c r="BI74" s="12">
        <v>0.59761177450708136</v>
      </c>
      <c r="BJ74" s="12">
        <v>0.27186892529852819</v>
      </c>
      <c r="BK74" s="26">
        <v>1121</v>
      </c>
      <c r="BL74" s="26">
        <v>1589</v>
      </c>
      <c r="BM74" s="26">
        <v>1727</v>
      </c>
      <c r="BN74" s="11">
        <v>3316</v>
      </c>
      <c r="BO74" s="13">
        <v>-7.9144682032768698E-2</v>
      </c>
      <c r="BP74" s="10">
        <v>2.9580731489741301</v>
      </c>
      <c r="BQ74" s="8">
        <v>422</v>
      </c>
      <c r="BR74" s="8">
        <v>1877</v>
      </c>
      <c r="BS74" s="8">
        <v>1017</v>
      </c>
      <c r="BT74" s="12">
        <v>0.12726176115802171</v>
      </c>
      <c r="BU74" s="12">
        <v>0.56604342581423406</v>
      </c>
      <c r="BV74" s="12">
        <v>0.30669481302774426</v>
      </c>
      <c r="BW74" s="34">
        <v>1067</v>
      </c>
      <c r="BX74" s="34">
        <v>1468</v>
      </c>
      <c r="BY74" s="34">
        <v>1581</v>
      </c>
      <c r="BZ74" s="9">
        <v>3049</v>
      </c>
      <c r="CA74" s="55">
        <v>-8.7569694981961307E-2</v>
      </c>
      <c r="CB74" s="54">
        <v>2.8575445173383316</v>
      </c>
      <c r="CC74" s="51">
        <v>323</v>
      </c>
      <c r="CD74" s="51">
        <v>1700</v>
      </c>
      <c r="CE74" s="51">
        <v>1026</v>
      </c>
      <c r="CF74" s="56">
        <v>0.105936372581</v>
      </c>
      <c r="CG74" s="56">
        <v>0.55755985568999999</v>
      </c>
      <c r="CH74" s="56">
        <v>0.336503771728</v>
      </c>
      <c r="CI74" s="34">
        <v>1005</v>
      </c>
      <c r="CJ74" s="34">
        <v>1323</v>
      </c>
      <c r="CK74" s="34">
        <v>1426</v>
      </c>
      <c r="CL74" s="9">
        <v>2749</v>
      </c>
      <c r="CM74" s="55">
        <v>-0.10913059294288828</v>
      </c>
      <c r="CN74" s="54">
        <v>2.7353233830845771</v>
      </c>
      <c r="CO74" s="51">
        <v>323</v>
      </c>
      <c r="CP74" s="51">
        <v>1700</v>
      </c>
      <c r="CQ74" s="51">
        <v>1026</v>
      </c>
      <c r="CR74" s="56">
        <v>0.11749727173517643</v>
      </c>
      <c r="CS74" s="56">
        <v>0.61840669334303378</v>
      </c>
      <c r="CT74" s="56">
        <v>0.37322662786467808</v>
      </c>
    </row>
    <row r="75" spans="1:98">
      <c r="A75">
        <v>72</v>
      </c>
      <c r="B75" s="4" t="s">
        <v>62</v>
      </c>
      <c r="C75" s="14">
        <v>933</v>
      </c>
      <c r="D75" s="14">
        <v>1746</v>
      </c>
      <c r="E75" s="14">
        <v>1823</v>
      </c>
      <c r="F75" s="11">
        <v>3569</v>
      </c>
      <c r="G75" s="9"/>
      <c r="H75" s="10">
        <v>3.82529474812433</v>
      </c>
      <c r="I75" s="14">
        <v>808</v>
      </c>
      <c r="J75" s="14">
        <v>2360</v>
      </c>
      <c r="K75" s="14">
        <v>401</v>
      </c>
      <c r="L75" s="12">
        <v>0.22639394788456149</v>
      </c>
      <c r="M75" s="12">
        <v>0.66124964976183809</v>
      </c>
      <c r="N75" s="12">
        <v>0.11235640235360045</v>
      </c>
      <c r="O75" s="14">
        <v>873</v>
      </c>
      <c r="P75" s="14">
        <v>1615</v>
      </c>
      <c r="Q75" s="14">
        <v>1651</v>
      </c>
      <c r="R75" s="11">
        <v>3266</v>
      </c>
      <c r="S75" s="13">
        <v>-8.4897730456710563E-2</v>
      </c>
      <c r="T75" s="10">
        <v>3.7411225658648339</v>
      </c>
      <c r="U75" s="14">
        <v>635</v>
      </c>
      <c r="V75" s="14">
        <v>2142</v>
      </c>
      <c r="W75" s="14">
        <v>489</v>
      </c>
      <c r="X75" s="12">
        <v>0.19442743417023883</v>
      </c>
      <c r="Y75" s="12">
        <v>0.6558481322718922</v>
      </c>
      <c r="Z75" s="12">
        <v>0.14972443355786896</v>
      </c>
      <c r="AA75" s="14">
        <v>870</v>
      </c>
      <c r="AB75" s="8">
        <v>1478</v>
      </c>
      <c r="AC75" s="8">
        <v>1531</v>
      </c>
      <c r="AD75" s="11">
        <v>3009</v>
      </c>
      <c r="AE75" s="13">
        <v>-7.8689528475199055E-2</v>
      </c>
      <c r="AF75" s="10">
        <v>3.4586206896551723</v>
      </c>
      <c r="AG75" s="8">
        <v>469</v>
      </c>
      <c r="AH75" s="8">
        <v>1944</v>
      </c>
      <c r="AI75" s="8">
        <v>594</v>
      </c>
      <c r="AJ75" s="12">
        <v>0.15586573612495846</v>
      </c>
      <c r="AK75" s="12">
        <v>0.64606181455633105</v>
      </c>
      <c r="AL75" s="12">
        <v>0.19740777666999004</v>
      </c>
      <c r="AM75" s="11">
        <v>864</v>
      </c>
      <c r="AN75" s="8">
        <v>1348</v>
      </c>
      <c r="AO75" s="8">
        <v>1437</v>
      </c>
      <c r="AP75" s="11">
        <v>2785</v>
      </c>
      <c r="AQ75" s="13">
        <v>-7.4443336656696557E-2</v>
      </c>
      <c r="AR75" s="10">
        <v>3.2233796296296298</v>
      </c>
      <c r="AS75" s="8">
        <v>379</v>
      </c>
      <c r="AT75" s="8">
        <v>1714</v>
      </c>
      <c r="AU75" s="8">
        <v>692</v>
      </c>
      <c r="AV75" s="12">
        <v>0.13608617594254938</v>
      </c>
      <c r="AW75" s="12">
        <v>0.61543985637342913</v>
      </c>
      <c r="AX75" s="12">
        <v>0.24847396768402155</v>
      </c>
      <c r="AY75" s="26">
        <v>843</v>
      </c>
      <c r="AZ75" s="26">
        <v>1234</v>
      </c>
      <c r="BA75" s="26">
        <v>1328</v>
      </c>
      <c r="BB75" s="11">
        <v>2562</v>
      </c>
      <c r="BC75" s="13">
        <v>-8.007181328545776E-2</v>
      </c>
      <c r="BD75" s="10">
        <v>3.0391459074733098</v>
      </c>
      <c r="BE75" s="8">
        <v>317</v>
      </c>
      <c r="BF75" s="8">
        <v>1504</v>
      </c>
      <c r="BG75" s="8">
        <v>741</v>
      </c>
      <c r="BH75" s="12">
        <v>0.12373145979703357</v>
      </c>
      <c r="BI75" s="12">
        <v>0.58704137392661981</v>
      </c>
      <c r="BJ75" s="12">
        <v>0.28922716627634659</v>
      </c>
      <c r="BK75" s="26">
        <v>822</v>
      </c>
      <c r="BL75" s="26">
        <v>1123</v>
      </c>
      <c r="BM75" s="26">
        <v>1253</v>
      </c>
      <c r="BN75" s="11">
        <v>2376</v>
      </c>
      <c r="BO75" s="13">
        <v>-7.2599531615925028E-2</v>
      </c>
      <c r="BP75" s="10">
        <v>2.8905109489051095</v>
      </c>
      <c r="BQ75" s="8">
        <v>281</v>
      </c>
      <c r="BR75" s="8">
        <v>1314</v>
      </c>
      <c r="BS75" s="8">
        <v>781</v>
      </c>
      <c r="BT75" s="12">
        <v>0.11826599326599327</v>
      </c>
      <c r="BU75" s="12">
        <v>0.55303030303030298</v>
      </c>
      <c r="BV75" s="12">
        <v>0.32870370370370372</v>
      </c>
      <c r="BW75" s="34">
        <v>805</v>
      </c>
      <c r="BX75" s="34">
        <v>1026</v>
      </c>
      <c r="BY75" s="34">
        <v>1167</v>
      </c>
      <c r="BZ75" s="9">
        <v>2193</v>
      </c>
      <c r="CA75" s="55">
        <v>-8.3447332421340725E-2</v>
      </c>
      <c r="CB75" s="54">
        <v>2.7242236024844719</v>
      </c>
      <c r="CC75" s="51">
        <v>215</v>
      </c>
      <c r="CD75" s="51">
        <v>1123</v>
      </c>
      <c r="CE75" s="51">
        <v>855</v>
      </c>
      <c r="CF75" s="56">
        <v>9.8039215685999992E-2</v>
      </c>
      <c r="CG75" s="56">
        <v>0.512083903329</v>
      </c>
      <c r="CH75" s="56">
        <v>0.38987688098500001</v>
      </c>
      <c r="CI75" s="34">
        <v>782</v>
      </c>
      <c r="CJ75" s="34">
        <v>938</v>
      </c>
      <c r="CK75" s="34">
        <v>1043</v>
      </c>
      <c r="CL75" s="9">
        <v>1981</v>
      </c>
      <c r="CM75" s="55">
        <v>-0.10701665825340732</v>
      </c>
      <c r="CN75" s="54">
        <v>2.5332480818414322</v>
      </c>
      <c r="CO75" s="51">
        <v>215</v>
      </c>
      <c r="CP75" s="51">
        <v>1123</v>
      </c>
      <c r="CQ75" s="51">
        <v>855</v>
      </c>
      <c r="CR75" s="56">
        <v>0.10853104492680464</v>
      </c>
      <c r="CS75" s="56">
        <v>0.56688541140837956</v>
      </c>
      <c r="CT75" s="56">
        <v>0.43160020191822313</v>
      </c>
    </row>
    <row r="76" spans="1:98">
      <c r="A76">
        <v>73</v>
      </c>
      <c r="B76" s="4" t="s">
        <v>63</v>
      </c>
      <c r="C76" s="11">
        <v>1783</v>
      </c>
      <c r="D76" s="8">
        <v>3005</v>
      </c>
      <c r="E76" s="8">
        <v>3202</v>
      </c>
      <c r="F76" s="9">
        <v>6207</v>
      </c>
      <c r="G76" s="13"/>
      <c r="H76" s="10">
        <v>3.4812114413909141</v>
      </c>
      <c r="I76" s="14">
        <v>1325</v>
      </c>
      <c r="J76" s="14">
        <v>4016</v>
      </c>
      <c r="K76" s="14">
        <v>866</v>
      </c>
      <c r="L76" s="12">
        <v>0.2134686644111487</v>
      </c>
      <c r="M76" s="12">
        <v>0.64701143869824396</v>
      </c>
      <c r="N76" s="12">
        <v>0.13951989689060737</v>
      </c>
      <c r="O76" s="11">
        <v>1753</v>
      </c>
      <c r="P76" s="8">
        <v>2739</v>
      </c>
      <c r="Q76" s="8">
        <v>2901</v>
      </c>
      <c r="R76" s="9">
        <v>5640</v>
      </c>
      <c r="S76" s="13">
        <v>-9.1348477525374561E-2</v>
      </c>
      <c r="T76" s="10">
        <v>3.2173416999429549</v>
      </c>
      <c r="U76" s="14">
        <v>1067</v>
      </c>
      <c r="V76" s="14">
        <v>3636</v>
      </c>
      <c r="W76" s="14">
        <v>937</v>
      </c>
      <c r="X76" s="12">
        <v>0.18918439716312058</v>
      </c>
      <c r="Y76" s="12">
        <v>0.64468085106382977</v>
      </c>
      <c r="Z76" s="12">
        <v>0.16613475177304965</v>
      </c>
      <c r="AA76" s="14">
        <v>1682</v>
      </c>
      <c r="AB76" s="8">
        <v>2517</v>
      </c>
      <c r="AC76" s="8">
        <v>2689</v>
      </c>
      <c r="AD76" s="9">
        <v>5206</v>
      </c>
      <c r="AE76" s="13">
        <v>-7.695035460992905E-2</v>
      </c>
      <c r="AF76" s="10">
        <v>3.0951248513674199</v>
      </c>
      <c r="AG76" s="8">
        <v>826</v>
      </c>
      <c r="AH76" s="8">
        <v>3374</v>
      </c>
      <c r="AI76" s="8">
        <v>1006</v>
      </c>
      <c r="AJ76" s="12">
        <v>0.15866308106031501</v>
      </c>
      <c r="AK76" s="12">
        <v>0.64809834805993083</v>
      </c>
      <c r="AL76" s="12">
        <v>0.19323857087975413</v>
      </c>
      <c r="AM76" s="11">
        <v>1663</v>
      </c>
      <c r="AN76" s="8">
        <v>2311</v>
      </c>
      <c r="AO76" s="8">
        <v>2434</v>
      </c>
      <c r="AP76" s="9">
        <v>4745</v>
      </c>
      <c r="AQ76" s="13">
        <v>-8.8551671148674571E-2</v>
      </c>
      <c r="AR76" s="10">
        <v>2.8532772098616959</v>
      </c>
      <c r="AS76" s="8">
        <v>641</v>
      </c>
      <c r="AT76" s="8">
        <v>2960</v>
      </c>
      <c r="AU76" s="8">
        <v>1144</v>
      </c>
      <c r="AV76" s="12">
        <v>0.1350895679662803</v>
      </c>
      <c r="AW76" s="12">
        <v>0.62381454162276084</v>
      </c>
      <c r="AX76" s="12">
        <v>0.24109589041095891</v>
      </c>
      <c r="AY76" s="26">
        <v>1617</v>
      </c>
      <c r="AZ76" s="26">
        <v>2078</v>
      </c>
      <c r="BA76" s="26">
        <v>2295</v>
      </c>
      <c r="BB76" s="9">
        <v>4373</v>
      </c>
      <c r="BC76" s="13">
        <v>-7.839831401475239E-2</v>
      </c>
      <c r="BD76" s="10">
        <v>2.7043908472479901</v>
      </c>
      <c r="BE76" s="8">
        <v>548</v>
      </c>
      <c r="BF76" s="8">
        <v>2591</v>
      </c>
      <c r="BG76" s="8">
        <v>1234</v>
      </c>
      <c r="BH76" s="12">
        <v>0.12531442945346444</v>
      </c>
      <c r="BI76" s="12">
        <v>0.59249942831008462</v>
      </c>
      <c r="BJ76" s="12">
        <v>0.28218614223645094</v>
      </c>
      <c r="BK76" s="26">
        <v>1527</v>
      </c>
      <c r="BL76" s="26">
        <v>1899</v>
      </c>
      <c r="BM76" s="26">
        <v>2142</v>
      </c>
      <c r="BN76" s="9">
        <v>4041</v>
      </c>
      <c r="BO76" s="13">
        <v>-7.5920420763777696E-2</v>
      </c>
      <c r="BP76" s="10">
        <v>2.6463654223968565</v>
      </c>
      <c r="BQ76" s="8">
        <v>470</v>
      </c>
      <c r="BR76" s="8">
        <v>2286</v>
      </c>
      <c r="BS76" s="8">
        <v>1285</v>
      </c>
      <c r="BT76" s="12">
        <v>0.11630784459292254</v>
      </c>
      <c r="BU76" s="12">
        <v>0.5657015590200446</v>
      </c>
      <c r="BV76" s="12">
        <v>0.31799059638703292</v>
      </c>
      <c r="BW76" s="34">
        <v>1437</v>
      </c>
      <c r="BX76" s="34">
        <v>1707</v>
      </c>
      <c r="BY76" s="34">
        <v>1905</v>
      </c>
      <c r="BZ76" s="9">
        <v>3612</v>
      </c>
      <c r="CA76" s="55">
        <v>-0.11877076411960141</v>
      </c>
      <c r="CB76" s="54">
        <v>2.5135699373695197</v>
      </c>
      <c r="CC76" s="51">
        <v>357</v>
      </c>
      <c r="CD76" s="51">
        <v>1984</v>
      </c>
      <c r="CE76" s="51">
        <v>1271</v>
      </c>
      <c r="CF76" s="56">
        <v>9.8837209302000004E-2</v>
      </c>
      <c r="CG76" s="56">
        <v>0.54928017718699995</v>
      </c>
      <c r="CH76" s="56">
        <v>0.35188261351100003</v>
      </c>
      <c r="CI76" s="34">
        <v>1333</v>
      </c>
      <c r="CJ76" s="34">
        <v>1501</v>
      </c>
      <c r="CK76" s="34">
        <v>1680</v>
      </c>
      <c r="CL76" s="9">
        <v>3181</v>
      </c>
      <c r="CM76" s="55">
        <v>-0.13549198365293935</v>
      </c>
      <c r="CN76" s="54">
        <v>2.3863465866466615</v>
      </c>
      <c r="CO76" s="51">
        <v>357</v>
      </c>
      <c r="CP76" s="51">
        <v>1984</v>
      </c>
      <c r="CQ76" s="51">
        <v>1271</v>
      </c>
      <c r="CR76" s="56">
        <v>0.11222885884941843</v>
      </c>
      <c r="CS76" s="56">
        <v>0.62370323797547944</v>
      </c>
      <c r="CT76" s="56">
        <v>0.3995598868280415</v>
      </c>
    </row>
    <row r="77" spans="1:98">
      <c r="A77">
        <v>74</v>
      </c>
      <c r="B77" s="4" t="s">
        <v>65</v>
      </c>
      <c r="C77" s="8">
        <v>117300</v>
      </c>
      <c r="D77" s="8">
        <v>171435</v>
      </c>
      <c r="E77" s="8">
        <v>181184</v>
      </c>
      <c r="F77" s="9">
        <v>352619</v>
      </c>
      <c r="G77" s="9"/>
      <c r="H77" s="10">
        <v>3.0061295822676897</v>
      </c>
      <c r="I77" s="11">
        <v>82610</v>
      </c>
      <c r="J77" s="11">
        <v>243971</v>
      </c>
      <c r="K77" s="11">
        <v>26003</v>
      </c>
      <c r="L77" s="12">
        <v>0.23427552117157613</v>
      </c>
      <c r="M77" s="12">
        <v>0.69188274029476571</v>
      </c>
      <c r="N77" s="12">
        <v>7.374248126164501E-2</v>
      </c>
      <c r="O77" s="8">
        <v>123280</v>
      </c>
      <c r="P77" s="8">
        <v>175268</v>
      </c>
      <c r="Q77" s="8">
        <v>188363</v>
      </c>
      <c r="R77" s="9">
        <v>363631</v>
      </c>
      <c r="S77" s="13">
        <v>3.12291736973902E-2</v>
      </c>
      <c r="T77" s="10">
        <v>2.9496349772874755</v>
      </c>
      <c r="U77" s="14">
        <v>78570</v>
      </c>
      <c r="V77" s="14">
        <v>252316</v>
      </c>
      <c r="W77" s="14">
        <v>32683</v>
      </c>
      <c r="X77" s="12">
        <v>0.21607068704263388</v>
      </c>
      <c r="Y77" s="12">
        <v>0.69387923471871205</v>
      </c>
      <c r="Z77" s="12">
        <v>8.9879575723741931E-2</v>
      </c>
      <c r="AA77" s="8">
        <v>128924</v>
      </c>
      <c r="AB77" s="8">
        <v>171182</v>
      </c>
      <c r="AC77" s="8">
        <v>187889</v>
      </c>
      <c r="AD77" s="9">
        <v>359071</v>
      </c>
      <c r="AE77" s="13">
        <v>-1.2540184967728241E-2</v>
      </c>
      <c r="AF77" s="10">
        <v>2.7851369799261581</v>
      </c>
      <c r="AG77" s="8">
        <v>65064</v>
      </c>
      <c r="AH77" s="8">
        <v>251834</v>
      </c>
      <c r="AI77" s="8">
        <v>41618</v>
      </c>
      <c r="AJ77" s="12">
        <v>0.18120093240612581</v>
      </c>
      <c r="AK77" s="12">
        <v>0.7013487583235628</v>
      </c>
      <c r="AL77" s="12">
        <v>0.1159046539542319</v>
      </c>
      <c r="AM77" s="8">
        <v>138350</v>
      </c>
      <c r="AN77" s="8">
        <v>170759</v>
      </c>
      <c r="AO77" s="8">
        <v>189809</v>
      </c>
      <c r="AP77" s="9">
        <v>360568</v>
      </c>
      <c r="AQ77" s="13">
        <v>4.1690919066146304E-3</v>
      </c>
      <c r="AR77" s="10">
        <v>2.606201662450307</v>
      </c>
      <c r="AS77" s="8">
        <v>55253</v>
      </c>
      <c r="AT77" s="8">
        <v>251929</v>
      </c>
      <c r="AU77" s="8">
        <v>53211</v>
      </c>
      <c r="AV77" s="12">
        <v>0.15323877881564643</v>
      </c>
      <c r="AW77" s="12">
        <v>0.69870038383883204</v>
      </c>
      <c r="AX77" s="12">
        <v>0.14757549200150874</v>
      </c>
      <c r="AY77" s="8">
        <v>146400</v>
      </c>
      <c r="AZ77" s="8">
        <v>169465</v>
      </c>
      <c r="BA77" s="8">
        <v>190071</v>
      </c>
      <c r="BB77" s="9">
        <v>359536</v>
      </c>
      <c r="BC77" s="13">
        <v>-2.8621508286924557E-3</v>
      </c>
      <c r="BD77" s="10">
        <v>2.455846994535519</v>
      </c>
      <c r="BE77" s="8">
        <v>48670</v>
      </c>
      <c r="BF77" s="8">
        <v>244817</v>
      </c>
      <c r="BG77" s="8">
        <v>65866</v>
      </c>
      <c r="BH77" s="12">
        <v>0.13536891994125763</v>
      </c>
      <c r="BI77" s="12">
        <v>0.68092485870677766</v>
      </c>
      <c r="BJ77" s="12">
        <v>0.1831972319878955</v>
      </c>
      <c r="BK77" s="8">
        <v>150384</v>
      </c>
      <c r="BL77" s="8">
        <v>165387</v>
      </c>
      <c r="BM77" s="8">
        <v>189617</v>
      </c>
      <c r="BN77" s="9">
        <v>355004</v>
      </c>
      <c r="BO77" s="13">
        <v>-1.260513550798803E-2</v>
      </c>
      <c r="BP77" s="10">
        <v>2.3606500691562933</v>
      </c>
      <c r="BQ77" s="8">
        <v>44177</v>
      </c>
      <c r="BR77" s="8">
        <v>228860</v>
      </c>
      <c r="BS77" s="8">
        <v>78781</v>
      </c>
      <c r="BT77" s="12">
        <v>0.12444085137068878</v>
      </c>
      <c r="BU77" s="12">
        <v>0.6446687924643103</v>
      </c>
      <c r="BV77" s="12">
        <v>0.2219158093993307</v>
      </c>
      <c r="BW77" s="24">
        <v>154393</v>
      </c>
      <c r="BX77" s="24">
        <v>160094</v>
      </c>
      <c r="BY77" s="24">
        <v>187001</v>
      </c>
      <c r="BZ77" s="9">
        <v>347095</v>
      </c>
      <c r="CA77" s="55">
        <v>-2.278626888892088E-2</v>
      </c>
      <c r="CB77" s="54">
        <v>2.2481265342340651</v>
      </c>
      <c r="CC77" s="51">
        <v>40260</v>
      </c>
      <c r="CD77" s="51">
        <v>213269</v>
      </c>
      <c r="CE77" s="51">
        <v>91937</v>
      </c>
      <c r="CF77" s="56">
        <v>0.11653824110000001</v>
      </c>
      <c r="CG77" s="56">
        <v>0.61733716197800004</v>
      </c>
      <c r="CH77" s="56">
        <v>0.26612459692099999</v>
      </c>
      <c r="CI77" s="24">
        <v>155747</v>
      </c>
      <c r="CJ77" s="24">
        <v>156402</v>
      </c>
      <c r="CK77" s="24">
        <v>183203</v>
      </c>
      <c r="CL77" s="9">
        <v>339605</v>
      </c>
      <c r="CM77" s="55">
        <v>-2.2055034525404471E-2</v>
      </c>
      <c r="CN77" s="54">
        <v>2.1804914380373299</v>
      </c>
      <c r="CO77" s="51">
        <v>40260</v>
      </c>
      <c r="CP77" s="51">
        <v>213269</v>
      </c>
      <c r="CQ77" s="51">
        <v>91937</v>
      </c>
      <c r="CR77" s="56">
        <v>0.11854949132079916</v>
      </c>
      <c r="CS77" s="56">
        <v>0.62799134288364422</v>
      </c>
      <c r="CT77" s="56">
        <v>0.27071745115649065</v>
      </c>
    </row>
    <row r="78" spans="1:98">
      <c r="A78">
        <v>75</v>
      </c>
      <c r="B78" s="4" t="s">
        <v>216</v>
      </c>
      <c r="C78" s="8">
        <v>9867</v>
      </c>
      <c r="D78" s="8">
        <v>15518</v>
      </c>
      <c r="E78" s="8">
        <v>16585</v>
      </c>
      <c r="F78" s="9">
        <v>32103</v>
      </c>
      <c r="G78" s="9"/>
      <c r="H78" s="10">
        <v>3.2535725144420797</v>
      </c>
      <c r="I78" s="11">
        <v>7049</v>
      </c>
      <c r="J78" s="11">
        <v>21738</v>
      </c>
      <c r="K78" s="11">
        <v>3313</v>
      </c>
      <c r="L78" s="12">
        <v>0.21957449459552067</v>
      </c>
      <c r="M78" s="12">
        <v>0.677132978226334</v>
      </c>
      <c r="N78" s="12">
        <v>0.10319907796779117</v>
      </c>
      <c r="O78" s="8">
        <v>9755</v>
      </c>
      <c r="P78" s="8">
        <v>14704</v>
      </c>
      <c r="Q78" s="8">
        <v>15755</v>
      </c>
      <c r="R78" s="9">
        <v>30459</v>
      </c>
      <c r="S78" s="13">
        <v>-5.121016727408656E-2</v>
      </c>
      <c r="T78" s="10">
        <v>3.1223987698616096</v>
      </c>
      <c r="U78" s="14">
        <v>6051</v>
      </c>
      <c r="V78" s="14">
        <v>20565</v>
      </c>
      <c r="W78" s="14">
        <v>3843</v>
      </c>
      <c r="X78" s="12">
        <v>0.19866049443514233</v>
      </c>
      <c r="Y78" s="12">
        <v>0.6751699005220132</v>
      </c>
      <c r="Z78" s="12">
        <v>0.12616960504284447</v>
      </c>
      <c r="AA78" s="8">
        <v>9393</v>
      </c>
      <c r="AB78" s="8">
        <v>13347</v>
      </c>
      <c r="AC78" s="8">
        <v>14815</v>
      </c>
      <c r="AD78" s="9">
        <v>28162</v>
      </c>
      <c r="AE78" s="13">
        <v>-7.5412850060737391E-2</v>
      </c>
      <c r="AF78" s="10">
        <v>2.9981901415948045</v>
      </c>
      <c r="AG78" s="8">
        <v>4884</v>
      </c>
      <c r="AH78" s="8">
        <v>18754</v>
      </c>
      <c r="AI78" s="8">
        <v>4523</v>
      </c>
      <c r="AJ78" s="12">
        <v>0.17342518287053477</v>
      </c>
      <c r="AK78" s="12">
        <v>0.66593281727150055</v>
      </c>
      <c r="AL78" s="12">
        <v>0.16060649101626304</v>
      </c>
      <c r="AM78" s="8">
        <v>9409</v>
      </c>
      <c r="AN78" s="8">
        <v>12540</v>
      </c>
      <c r="AO78" s="8">
        <v>13863</v>
      </c>
      <c r="AP78" s="9">
        <v>26403</v>
      </c>
      <c r="AQ78" s="13">
        <v>-6.2460052553085725E-2</v>
      </c>
      <c r="AR78" s="10">
        <v>2.8061430545222659</v>
      </c>
      <c r="AS78" s="8">
        <v>3885</v>
      </c>
      <c r="AT78" s="8">
        <v>17044</v>
      </c>
      <c r="AU78" s="8">
        <v>5474</v>
      </c>
      <c r="AV78" s="12">
        <v>0.14714237018520623</v>
      </c>
      <c r="AW78" s="12">
        <v>0.6455327046168996</v>
      </c>
      <c r="AX78" s="12">
        <v>0.20732492519789417</v>
      </c>
      <c r="AY78" s="8">
        <v>9449</v>
      </c>
      <c r="AZ78" s="8">
        <v>11832</v>
      </c>
      <c r="BA78" s="8">
        <v>13159</v>
      </c>
      <c r="BB78" s="9">
        <v>24991</v>
      </c>
      <c r="BC78" s="13">
        <v>-5.3478771351740291E-2</v>
      </c>
      <c r="BD78" s="10">
        <v>2.6448301407556354</v>
      </c>
      <c r="BE78" s="8">
        <v>3291</v>
      </c>
      <c r="BF78" s="8">
        <v>15503</v>
      </c>
      <c r="BG78" s="8">
        <v>6197</v>
      </c>
      <c r="BH78" s="12">
        <v>0.131687407466688</v>
      </c>
      <c r="BI78" s="12">
        <v>0.62034332359649469</v>
      </c>
      <c r="BJ78" s="12">
        <v>0.24796926893681726</v>
      </c>
      <c r="BK78" s="8">
        <v>9398</v>
      </c>
      <c r="BL78" s="8">
        <v>10978</v>
      </c>
      <c r="BM78" s="8">
        <v>12433</v>
      </c>
      <c r="BN78" s="9">
        <v>23411</v>
      </c>
      <c r="BO78" s="13">
        <v>-6.322276019366968E-2</v>
      </c>
      <c r="BP78" s="10">
        <v>2.4910619280698021</v>
      </c>
      <c r="BQ78" s="8">
        <v>2890</v>
      </c>
      <c r="BR78" s="8">
        <v>13756</v>
      </c>
      <c r="BS78" s="8">
        <v>6763</v>
      </c>
      <c r="BT78" s="12">
        <v>0.12344624321899962</v>
      </c>
      <c r="BU78" s="12">
        <v>0.5875870317372176</v>
      </c>
      <c r="BV78" s="12">
        <v>0.28888129511767974</v>
      </c>
      <c r="BW78" s="24">
        <v>9100</v>
      </c>
      <c r="BX78" s="24">
        <v>10205</v>
      </c>
      <c r="BY78" s="24">
        <v>11582</v>
      </c>
      <c r="BZ78" s="9">
        <v>21787</v>
      </c>
      <c r="CA78" s="55">
        <v>-6.9369099995728489E-2</v>
      </c>
      <c r="CB78" s="54">
        <v>2.3941758241758242</v>
      </c>
      <c r="CC78" s="51">
        <v>5751</v>
      </c>
      <c r="CD78" s="51">
        <v>27556</v>
      </c>
      <c r="CE78" s="51">
        <v>12976</v>
      </c>
      <c r="CF78" s="56">
        <v>0.26396474962133382</v>
      </c>
      <c r="CG78" s="56">
        <v>1.2647909303713223</v>
      </c>
      <c r="CH78" s="56">
        <v>0.59558452288061692</v>
      </c>
      <c r="CI78" s="24">
        <v>8650</v>
      </c>
      <c r="CJ78" s="24">
        <v>9382</v>
      </c>
      <c r="CK78" s="24">
        <v>10532</v>
      </c>
      <c r="CL78" s="9">
        <v>19914</v>
      </c>
      <c r="CM78" s="55">
        <v>-9.4054434066485934E-2</v>
      </c>
      <c r="CN78" s="54">
        <v>2.3021965317919073</v>
      </c>
      <c r="CO78" s="51">
        <v>2443</v>
      </c>
      <c r="CP78" s="51">
        <v>11370</v>
      </c>
      <c r="CQ78" s="51">
        <v>6427</v>
      </c>
      <c r="CR78" s="56">
        <v>0.12267751330722106</v>
      </c>
      <c r="CS78" s="56">
        <v>0.57095510695992768</v>
      </c>
      <c r="CT78" s="56">
        <v>0.32273777242141205</v>
      </c>
    </row>
    <row r="79" spans="1:98">
      <c r="A79">
        <v>76</v>
      </c>
      <c r="B79" s="4" t="s">
        <v>217</v>
      </c>
      <c r="C79" s="8">
        <v>13092</v>
      </c>
      <c r="D79" s="8">
        <v>20982</v>
      </c>
      <c r="E79" s="8">
        <v>21240</v>
      </c>
      <c r="F79" s="9">
        <v>42222</v>
      </c>
      <c r="G79" s="9"/>
      <c r="H79" s="10">
        <v>3.2250229147571035</v>
      </c>
      <c r="I79" s="11">
        <v>9609</v>
      </c>
      <c r="J79" s="11">
        <v>28810</v>
      </c>
      <c r="K79" s="11">
        <v>3803</v>
      </c>
      <c r="L79" s="12">
        <v>0.22758277675145658</v>
      </c>
      <c r="M79" s="12">
        <v>0.68234569655629762</v>
      </c>
      <c r="N79" s="12">
        <v>9.0071526692245746E-2</v>
      </c>
      <c r="O79" s="8">
        <v>13098</v>
      </c>
      <c r="P79" s="8">
        <v>20392</v>
      </c>
      <c r="Q79" s="8">
        <v>20677</v>
      </c>
      <c r="R79" s="9">
        <v>41069</v>
      </c>
      <c r="S79" s="13">
        <v>-2.7308038463360385E-2</v>
      </c>
      <c r="T79" s="10">
        <v>3.1355168728050082</v>
      </c>
      <c r="U79" s="14">
        <v>8800</v>
      </c>
      <c r="V79" s="14">
        <v>27886</v>
      </c>
      <c r="W79" s="14">
        <v>4383</v>
      </c>
      <c r="X79" s="12">
        <v>0.21427353965277948</v>
      </c>
      <c r="Y79" s="12">
        <v>0.67900362804061454</v>
      </c>
      <c r="Z79" s="12">
        <v>0.10672283230660595</v>
      </c>
      <c r="AA79" s="8">
        <v>12698</v>
      </c>
      <c r="AB79" s="8">
        <v>18288</v>
      </c>
      <c r="AC79" s="8">
        <v>18906</v>
      </c>
      <c r="AD79" s="9">
        <v>37194</v>
      </c>
      <c r="AE79" s="13">
        <v>-9.4353405244831823E-2</v>
      </c>
      <c r="AF79" s="10">
        <v>2.929122696487636</v>
      </c>
      <c r="AG79" s="8">
        <v>6757</v>
      </c>
      <c r="AH79" s="8">
        <v>25208</v>
      </c>
      <c r="AI79" s="8">
        <v>5180</v>
      </c>
      <c r="AJ79" s="12">
        <v>0.18166908641178683</v>
      </c>
      <c r="AK79" s="12">
        <v>0.67774372210571598</v>
      </c>
      <c r="AL79" s="12">
        <v>0.13926977469484325</v>
      </c>
      <c r="AM79" s="8">
        <v>12823</v>
      </c>
      <c r="AN79" s="8">
        <v>16731</v>
      </c>
      <c r="AO79" s="8">
        <v>17933</v>
      </c>
      <c r="AP79" s="9">
        <v>34664</v>
      </c>
      <c r="AQ79" s="13">
        <v>-6.8021723933967881E-2</v>
      </c>
      <c r="AR79" s="10">
        <v>2.7032675660921783</v>
      </c>
      <c r="AS79" s="8">
        <v>5392</v>
      </c>
      <c r="AT79" s="8">
        <v>23166</v>
      </c>
      <c r="AU79" s="8">
        <v>6103</v>
      </c>
      <c r="AV79" s="12">
        <v>0.1555504269559197</v>
      </c>
      <c r="AW79" s="12">
        <v>0.6683014078006001</v>
      </c>
      <c r="AX79" s="12">
        <v>0.17606162012462498</v>
      </c>
      <c r="AY79" s="8">
        <v>13130</v>
      </c>
      <c r="AZ79" s="8">
        <v>15991</v>
      </c>
      <c r="BA79" s="8">
        <v>17337</v>
      </c>
      <c r="BB79" s="9">
        <v>33328</v>
      </c>
      <c r="BC79" s="13">
        <v>-3.854142626355872E-2</v>
      </c>
      <c r="BD79" s="10">
        <v>2.5383092155369384</v>
      </c>
      <c r="BE79" s="8">
        <v>4585</v>
      </c>
      <c r="BF79" s="8">
        <v>21624</v>
      </c>
      <c r="BG79" s="8">
        <v>7119</v>
      </c>
      <c r="BH79" s="12">
        <v>0.13757201152184351</v>
      </c>
      <c r="BI79" s="12">
        <v>0.64882381180988957</v>
      </c>
      <c r="BJ79" s="12">
        <v>0.21360417666826692</v>
      </c>
      <c r="BK79" s="8">
        <v>13069</v>
      </c>
      <c r="BL79" s="8">
        <v>15195</v>
      </c>
      <c r="BM79" s="8">
        <v>16433</v>
      </c>
      <c r="BN79" s="9">
        <v>31628</v>
      </c>
      <c r="BO79" s="13">
        <v>-5.1008161305808875E-2</v>
      </c>
      <c r="BP79" s="10">
        <v>2.4200780472874741</v>
      </c>
      <c r="BQ79" s="21">
        <v>4064</v>
      </c>
      <c r="BR79" s="21">
        <v>19682</v>
      </c>
      <c r="BS79" s="21">
        <v>7880</v>
      </c>
      <c r="BT79" s="12">
        <v>0.12849373972429493</v>
      </c>
      <c r="BU79" s="12">
        <v>0.62229669912735552</v>
      </c>
      <c r="BV79" s="12">
        <v>0.24914632604021753</v>
      </c>
      <c r="BW79" s="24">
        <v>13348</v>
      </c>
      <c r="BX79" s="24">
        <v>14669</v>
      </c>
      <c r="BY79" s="24">
        <v>15922</v>
      </c>
      <c r="BZ79" s="9">
        <v>30591</v>
      </c>
      <c r="CA79" s="55">
        <v>-3.2787403566460149E-2</v>
      </c>
      <c r="CB79" s="54">
        <v>2.291804015582859</v>
      </c>
      <c r="CC79" s="51">
        <v>3767</v>
      </c>
      <c r="CD79" s="51">
        <v>18597</v>
      </c>
      <c r="CE79" s="51">
        <v>8227</v>
      </c>
      <c r="CF79" s="56">
        <v>0.12314079304370566</v>
      </c>
      <c r="CG79" s="56">
        <v>0.60792389918603507</v>
      </c>
      <c r="CH79" s="56">
        <v>0.2689353077702592</v>
      </c>
      <c r="CI79" s="24">
        <v>13086</v>
      </c>
      <c r="CJ79" s="24">
        <v>14072</v>
      </c>
      <c r="CK79" s="24">
        <v>14976</v>
      </c>
      <c r="CL79" s="9">
        <v>29048</v>
      </c>
      <c r="CM79" s="55">
        <v>-5.3118975488846143E-2</v>
      </c>
      <c r="CN79" s="54">
        <v>2.2197768607672321</v>
      </c>
      <c r="CO79" s="51">
        <v>3308</v>
      </c>
      <c r="CP79" s="51">
        <v>16186</v>
      </c>
      <c r="CQ79" s="51">
        <v>6549</v>
      </c>
      <c r="CR79" s="56">
        <v>0.11388047369870559</v>
      </c>
      <c r="CS79" s="56">
        <v>0.55721564307353344</v>
      </c>
      <c r="CT79" s="56">
        <v>0.22545442026989809</v>
      </c>
    </row>
    <row r="80" spans="1:98">
      <c r="A80">
        <v>77</v>
      </c>
      <c r="B80" s="4" t="s">
        <v>66</v>
      </c>
      <c r="C80" s="8">
        <v>8742</v>
      </c>
      <c r="D80" s="8">
        <v>13780</v>
      </c>
      <c r="E80" s="8">
        <v>14719</v>
      </c>
      <c r="F80" s="9">
        <v>28499</v>
      </c>
      <c r="G80" s="9"/>
      <c r="H80" s="10">
        <v>3.2600091512239762</v>
      </c>
      <c r="I80" s="38">
        <v>6444</v>
      </c>
      <c r="J80" s="39">
        <v>19326</v>
      </c>
      <c r="K80" s="39">
        <v>2729</v>
      </c>
      <c r="L80" s="12">
        <v>0.22611319695427909</v>
      </c>
      <c r="M80" s="12">
        <v>0.67812905715990035</v>
      </c>
      <c r="N80" s="12">
        <v>9.5757745885820561E-2</v>
      </c>
      <c r="O80" s="8">
        <v>8881</v>
      </c>
      <c r="P80" s="8">
        <v>13482</v>
      </c>
      <c r="Q80" s="8">
        <v>14394</v>
      </c>
      <c r="R80" s="9">
        <v>27876</v>
      </c>
      <c r="S80" s="13">
        <v>-2.1860416154952822E-2</v>
      </c>
      <c r="T80" s="10">
        <v>3.1388357166985701</v>
      </c>
      <c r="U80" s="14">
        <v>5752</v>
      </c>
      <c r="V80" s="14">
        <v>18813</v>
      </c>
      <c r="W80" s="14">
        <v>3311</v>
      </c>
      <c r="X80" s="12">
        <v>0.20634237336777156</v>
      </c>
      <c r="Y80" s="12">
        <v>0.67488161859664231</v>
      </c>
      <c r="Z80" s="12">
        <v>0.11877600803558616</v>
      </c>
      <c r="AA80" s="8">
        <v>8961</v>
      </c>
      <c r="AB80" s="8">
        <v>12861</v>
      </c>
      <c r="AC80" s="8">
        <v>13804</v>
      </c>
      <c r="AD80" s="9">
        <v>26665</v>
      </c>
      <c r="AE80" s="13">
        <v>-4.3442387717032571E-2</v>
      </c>
      <c r="AF80" s="10">
        <v>2.9756723579957596</v>
      </c>
      <c r="AG80" s="8">
        <v>4963</v>
      </c>
      <c r="AH80" s="8">
        <v>17828</v>
      </c>
      <c r="AI80" s="8">
        <v>3861</v>
      </c>
      <c r="AJ80" s="12">
        <v>0.18612413275829739</v>
      </c>
      <c r="AK80" s="12">
        <v>0.66859178698668664</v>
      </c>
      <c r="AL80" s="12">
        <v>0.14479654978436152</v>
      </c>
      <c r="AM80" s="8">
        <v>9310</v>
      </c>
      <c r="AN80" s="8">
        <v>12455</v>
      </c>
      <c r="AO80" s="8">
        <v>13591</v>
      </c>
      <c r="AP80" s="9">
        <v>26046</v>
      </c>
      <c r="AQ80" s="13">
        <v>-2.3213950871929456E-2</v>
      </c>
      <c r="AR80" s="10">
        <v>2.7976369495166487</v>
      </c>
      <c r="AS80" s="8">
        <v>4394</v>
      </c>
      <c r="AT80" s="8">
        <v>17032</v>
      </c>
      <c r="AU80" s="8">
        <v>4620</v>
      </c>
      <c r="AV80" s="12">
        <v>0.16870152806572986</v>
      </c>
      <c r="AW80" s="12">
        <v>0.65391998771404436</v>
      </c>
      <c r="AX80" s="12">
        <v>0.17737848422022576</v>
      </c>
      <c r="AY80" s="8">
        <v>9914</v>
      </c>
      <c r="AZ80" s="8">
        <v>12400</v>
      </c>
      <c r="BA80" s="8">
        <v>13712</v>
      </c>
      <c r="BB80" s="9">
        <v>26112</v>
      </c>
      <c r="BC80" s="13">
        <v>2.5339783460032184E-3</v>
      </c>
      <c r="BD80" s="10">
        <v>2.6338511196288077</v>
      </c>
      <c r="BE80" s="8">
        <v>4067</v>
      </c>
      <c r="BF80" s="8">
        <v>16480</v>
      </c>
      <c r="BG80" s="8">
        <v>5565</v>
      </c>
      <c r="BH80" s="12">
        <v>0.15575214460784315</v>
      </c>
      <c r="BI80" s="12">
        <v>0.63112745098039214</v>
      </c>
      <c r="BJ80" s="12">
        <v>0.21312040441176472</v>
      </c>
      <c r="BK80" s="8">
        <v>9989</v>
      </c>
      <c r="BL80" s="8">
        <v>11810</v>
      </c>
      <c r="BM80" s="8">
        <v>13266</v>
      </c>
      <c r="BN80" s="9">
        <v>25076</v>
      </c>
      <c r="BO80" s="13">
        <v>-3.9675245098039214E-2</v>
      </c>
      <c r="BP80" s="10">
        <v>2.5103613975372912</v>
      </c>
      <c r="BQ80" s="8">
        <v>3568</v>
      </c>
      <c r="BR80" s="8">
        <v>15338</v>
      </c>
      <c r="BS80" s="8">
        <v>6168</v>
      </c>
      <c r="BT80" s="12">
        <v>0.14228744616366246</v>
      </c>
      <c r="BU80" s="12">
        <v>0.61166055192215663</v>
      </c>
      <c r="BV80" s="12">
        <v>0.24597224437709364</v>
      </c>
      <c r="BW80" s="24">
        <v>10074</v>
      </c>
      <c r="BX80" s="24">
        <v>11418</v>
      </c>
      <c r="BY80" s="24">
        <v>12841</v>
      </c>
      <c r="BZ80" s="9">
        <v>24259</v>
      </c>
      <c r="CA80" s="55">
        <v>-3.3678222515355127E-2</v>
      </c>
      <c r="CB80" s="54">
        <v>2.4080802064721065</v>
      </c>
      <c r="CC80" s="51">
        <v>3155</v>
      </c>
      <c r="CD80" s="51">
        <v>14591</v>
      </c>
      <c r="CE80" s="51">
        <v>6512</v>
      </c>
      <c r="CF80" s="56">
        <v>0.13006018632999999</v>
      </c>
      <c r="CG80" s="56">
        <v>0.60149229120299996</v>
      </c>
      <c r="CH80" s="56">
        <v>0.26844752246699999</v>
      </c>
      <c r="CI80" s="24">
        <v>9929</v>
      </c>
      <c r="CJ80" s="24">
        <v>10783</v>
      </c>
      <c r="CK80" s="24">
        <v>12153</v>
      </c>
      <c r="CL80" s="9">
        <v>22936</v>
      </c>
      <c r="CM80" s="55">
        <v>-5.7682246250436053E-2</v>
      </c>
      <c r="CN80" s="54">
        <v>2.3100010071507704</v>
      </c>
      <c r="CO80" s="51">
        <v>3155</v>
      </c>
      <c r="CP80" s="51">
        <v>14591</v>
      </c>
      <c r="CQ80" s="51">
        <v>6512</v>
      </c>
      <c r="CR80" s="56">
        <v>0.13755667945587721</v>
      </c>
      <c r="CS80" s="56">
        <v>0.63616149284966861</v>
      </c>
      <c r="CT80" s="56">
        <v>0.28392047436344608</v>
      </c>
    </row>
    <row r="81" spans="1:98">
      <c r="A81">
        <v>78</v>
      </c>
      <c r="B81" s="4" t="s">
        <v>67</v>
      </c>
      <c r="C81" s="8">
        <v>1912</v>
      </c>
      <c r="D81" s="8">
        <v>3684</v>
      </c>
      <c r="E81" s="8">
        <v>3825</v>
      </c>
      <c r="F81" s="9">
        <v>7509</v>
      </c>
      <c r="G81" s="9"/>
      <c r="H81" s="10">
        <v>3.9273012552301254</v>
      </c>
      <c r="I81" s="11">
        <v>1631</v>
      </c>
      <c r="J81" s="11">
        <v>4951</v>
      </c>
      <c r="K81" s="11">
        <v>927</v>
      </c>
      <c r="L81" s="12">
        <v>0.21720601944333467</v>
      </c>
      <c r="M81" s="12">
        <v>0.65934212278599014</v>
      </c>
      <c r="N81" s="12">
        <v>0.12345185777067519</v>
      </c>
      <c r="O81" s="8">
        <v>1934</v>
      </c>
      <c r="P81" s="8">
        <v>3579</v>
      </c>
      <c r="Q81" s="8">
        <v>3738</v>
      </c>
      <c r="R81" s="9">
        <v>7317</v>
      </c>
      <c r="S81" s="13">
        <v>-2.5569316819816224E-2</v>
      </c>
      <c r="T81" s="10">
        <v>3.7833505687693898</v>
      </c>
      <c r="U81" s="14">
        <v>1515</v>
      </c>
      <c r="V81" s="14">
        <v>4771</v>
      </c>
      <c r="W81" s="14">
        <v>1031</v>
      </c>
      <c r="X81" s="12">
        <v>0.20705207052070521</v>
      </c>
      <c r="Y81" s="12">
        <v>0.6520431870985377</v>
      </c>
      <c r="Z81" s="12">
        <v>0.14090474238075715</v>
      </c>
      <c r="AA81" s="8">
        <v>1998</v>
      </c>
      <c r="AB81" s="8">
        <v>3343</v>
      </c>
      <c r="AC81" s="8">
        <v>3587</v>
      </c>
      <c r="AD81" s="9">
        <v>6930</v>
      </c>
      <c r="AE81" s="13">
        <v>-5.2890528905289003E-2</v>
      </c>
      <c r="AF81" s="10">
        <v>3.4684684684684686</v>
      </c>
      <c r="AG81" s="8">
        <v>1238</v>
      </c>
      <c r="AH81" s="8">
        <v>4498</v>
      </c>
      <c r="AI81" s="8">
        <v>1194</v>
      </c>
      <c r="AJ81" s="12">
        <v>0.17864357864357863</v>
      </c>
      <c r="AK81" s="12">
        <v>0.64906204906204901</v>
      </c>
      <c r="AL81" s="12">
        <v>0.17229437229437231</v>
      </c>
      <c r="AM81" s="8">
        <v>2118</v>
      </c>
      <c r="AN81" s="8">
        <v>3248</v>
      </c>
      <c r="AO81" s="8">
        <v>3623</v>
      </c>
      <c r="AP81" s="9">
        <v>6871</v>
      </c>
      <c r="AQ81" s="13">
        <v>-8.5137085137084734E-3</v>
      </c>
      <c r="AR81" s="10">
        <v>3.2440982058545798</v>
      </c>
      <c r="AS81" s="8">
        <v>978</v>
      </c>
      <c r="AT81" s="8">
        <v>4484</v>
      </c>
      <c r="AU81" s="8">
        <v>1409</v>
      </c>
      <c r="AV81" s="12">
        <v>0.14233735991849802</v>
      </c>
      <c r="AW81" s="12">
        <v>0.65259787512734679</v>
      </c>
      <c r="AX81" s="12">
        <v>0.20506476495415515</v>
      </c>
      <c r="AY81" s="8">
        <v>2427</v>
      </c>
      <c r="AZ81" s="8">
        <v>3394</v>
      </c>
      <c r="BA81" s="8">
        <v>3771</v>
      </c>
      <c r="BB81" s="9">
        <v>7165</v>
      </c>
      <c r="BC81" s="13">
        <v>4.2788531509241778E-2</v>
      </c>
      <c r="BD81" s="10">
        <v>2.9522043675319325</v>
      </c>
      <c r="BE81" s="8">
        <v>969</v>
      </c>
      <c r="BF81" s="8">
        <v>4524</v>
      </c>
      <c r="BG81" s="8">
        <v>1672</v>
      </c>
      <c r="BH81" s="12">
        <v>0.13524075366364272</v>
      </c>
      <c r="BI81" s="12">
        <v>0.63140265177948363</v>
      </c>
      <c r="BJ81" s="12">
        <v>0.23335659455687369</v>
      </c>
      <c r="BK81" s="8">
        <v>2591</v>
      </c>
      <c r="BL81" s="8">
        <v>3421</v>
      </c>
      <c r="BM81" s="8">
        <v>3840</v>
      </c>
      <c r="BN81" s="9">
        <v>7261</v>
      </c>
      <c r="BO81" s="13">
        <v>1.3398464759246442E-2</v>
      </c>
      <c r="BP81" s="10">
        <v>2.8023928984947895</v>
      </c>
      <c r="BQ81" s="8">
        <v>1037</v>
      </c>
      <c r="BR81" s="8">
        <v>4402</v>
      </c>
      <c r="BS81" s="8">
        <v>1822</v>
      </c>
      <c r="BT81" s="12">
        <v>0.14281779369232889</v>
      </c>
      <c r="BU81" s="12">
        <v>0.60625258228894097</v>
      </c>
      <c r="BV81" s="12">
        <v>0.2509296240187302</v>
      </c>
      <c r="BW81" s="24">
        <v>2732</v>
      </c>
      <c r="BX81" s="24">
        <v>3482</v>
      </c>
      <c r="BY81" s="24">
        <v>3863</v>
      </c>
      <c r="BZ81" s="9">
        <v>7345</v>
      </c>
      <c r="CA81" s="55">
        <v>1.1436351259360156E-2</v>
      </c>
      <c r="CB81" s="54">
        <v>2.688506588579795</v>
      </c>
      <c r="CC81" s="51">
        <v>1159</v>
      </c>
      <c r="CD81" s="51">
        <v>4214</v>
      </c>
      <c r="CE81" s="51">
        <v>1972</v>
      </c>
      <c r="CF81" s="56">
        <v>0.157794417971</v>
      </c>
      <c r="CG81" s="56">
        <v>0.57372362151099998</v>
      </c>
      <c r="CH81" s="56">
        <v>0.26848196051700002</v>
      </c>
      <c r="CI81" s="24">
        <v>2717</v>
      </c>
      <c r="CJ81" s="24">
        <v>3309</v>
      </c>
      <c r="CK81" s="24">
        <v>3709</v>
      </c>
      <c r="CL81" s="9">
        <v>7018</v>
      </c>
      <c r="CM81" s="55">
        <v>-4.6594471359361567E-2</v>
      </c>
      <c r="CN81" s="54">
        <v>2.5829959514170042</v>
      </c>
      <c r="CO81" s="51">
        <v>1159</v>
      </c>
      <c r="CP81" s="51">
        <v>4214</v>
      </c>
      <c r="CQ81" s="51">
        <v>1972</v>
      </c>
      <c r="CR81" s="56">
        <v>0.16514676546024509</v>
      </c>
      <c r="CS81" s="56">
        <v>0.60045597036192644</v>
      </c>
      <c r="CT81" s="56">
        <v>0.28099173553719009</v>
      </c>
    </row>
    <row r="82" spans="1:98">
      <c r="A82">
        <v>79</v>
      </c>
      <c r="B82" s="4" t="s">
        <v>68</v>
      </c>
      <c r="C82" s="8">
        <v>1356</v>
      </c>
      <c r="D82" s="8">
        <v>2663</v>
      </c>
      <c r="E82" s="8">
        <v>2762</v>
      </c>
      <c r="F82" s="9">
        <v>5425</v>
      </c>
      <c r="G82" s="9"/>
      <c r="H82" s="10">
        <v>4.0007374631268435</v>
      </c>
      <c r="I82" s="14">
        <v>1161</v>
      </c>
      <c r="J82" s="14">
        <v>3642</v>
      </c>
      <c r="K82" s="14">
        <v>622</v>
      </c>
      <c r="L82" s="12">
        <v>0.21400921658986174</v>
      </c>
      <c r="M82" s="12">
        <v>0.67133640552995388</v>
      </c>
      <c r="N82" s="12">
        <v>0.11465437788018433</v>
      </c>
      <c r="O82" s="8">
        <v>1477</v>
      </c>
      <c r="P82" s="8">
        <v>2764</v>
      </c>
      <c r="Q82" s="8">
        <v>2905</v>
      </c>
      <c r="R82" s="9">
        <v>5669</v>
      </c>
      <c r="S82" s="13">
        <v>4.4976958525345667E-2</v>
      </c>
      <c r="T82" s="10">
        <v>3.838185511171293</v>
      </c>
      <c r="U82" s="14">
        <v>1184</v>
      </c>
      <c r="V82" s="14">
        <v>3701</v>
      </c>
      <c r="W82" s="14">
        <v>784</v>
      </c>
      <c r="X82" s="12">
        <v>0.20885517727994354</v>
      </c>
      <c r="Y82" s="12">
        <v>0.65284882695360735</v>
      </c>
      <c r="Z82" s="12">
        <v>0.1382959957664491</v>
      </c>
      <c r="AA82" s="8">
        <v>1583</v>
      </c>
      <c r="AB82" s="8">
        <v>2791</v>
      </c>
      <c r="AC82" s="8">
        <v>2972</v>
      </c>
      <c r="AD82" s="9">
        <v>5763</v>
      </c>
      <c r="AE82" s="13">
        <v>1.6581407655671176E-2</v>
      </c>
      <c r="AF82" s="10">
        <v>3.6405559065066329</v>
      </c>
      <c r="AG82" s="8">
        <v>1082</v>
      </c>
      <c r="AH82" s="8">
        <v>3750</v>
      </c>
      <c r="AI82" s="8">
        <v>931</v>
      </c>
      <c r="AJ82" s="12">
        <v>0.18774943605760888</v>
      </c>
      <c r="AK82" s="12">
        <v>0.65070275897969809</v>
      </c>
      <c r="AL82" s="12">
        <v>0.16154780496269305</v>
      </c>
      <c r="AM82" s="8">
        <v>2400</v>
      </c>
      <c r="AN82" s="8">
        <v>3725</v>
      </c>
      <c r="AO82" s="8">
        <v>3951</v>
      </c>
      <c r="AP82" s="9">
        <v>7676</v>
      </c>
      <c r="AQ82" s="13">
        <v>0.33194516744751001</v>
      </c>
      <c r="AR82" s="10">
        <v>3.1983333333333333</v>
      </c>
      <c r="AS82" s="8">
        <v>1509</v>
      </c>
      <c r="AT82" s="8">
        <v>5010</v>
      </c>
      <c r="AU82" s="8">
        <v>1155</v>
      </c>
      <c r="AV82" s="12">
        <v>0.19658676393955185</v>
      </c>
      <c r="AW82" s="12">
        <v>0.65268368942157373</v>
      </c>
      <c r="AX82" s="12">
        <v>0.15046899426784785</v>
      </c>
      <c r="AY82" s="8">
        <v>2609</v>
      </c>
      <c r="AZ82" s="8">
        <v>3857</v>
      </c>
      <c r="BA82" s="8">
        <v>4270</v>
      </c>
      <c r="BB82" s="9">
        <v>8127</v>
      </c>
      <c r="BC82" s="13">
        <v>5.87545596664929E-2</v>
      </c>
      <c r="BD82" s="10">
        <v>3.1149865848984284</v>
      </c>
      <c r="BE82" s="8">
        <v>1535</v>
      </c>
      <c r="BF82" s="8">
        <v>5078</v>
      </c>
      <c r="BG82" s="8">
        <v>1514</v>
      </c>
      <c r="BH82" s="12">
        <v>0.18887658422542145</v>
      </c>
      <c r="BI82" s="12">
        <v>0.62483081087732251</v>
      </c>
      <c r="BJ82" s="12">
        <v>0.18629260489725605</v>
      </c>
      <c r="BK82" s="8">
        <v>3127</v>
      </c>
      <c r="BL82" s="8">
        <v>4327</v>
      </c>
      <c r="BM82" s="8">
        <v>4867</v>
      </c>
      <c r="BN82" s="9">
        <v>9194</v>
      </c>
      <c r="BO82" s="13">
        <v>0.13129075919773592</v>
      </c>
      <c r="BP82" s="10">
        <v>2.9401982731052128</v>
      </c>
      <c r="BQ82" s="8">
        <v>1717</v>
      </c>
      <c r="BR82" s="8">
        <v>5678</v>
      </c>
      <c r="BS82" s="8">
        <v>1799</v>
      </c>
      <c r="BT82" s="12">
        <v>0.18675222971503155</v>
      </c>
      <c r="BU82" s="12">
        <v>0.61757668044376768</v>
      </c>
      <c r="BV82" s="12">
        <v>0.1956710898412008</v>
      </c>
      <c r="BW82" s="24">
        <v>3290</v>
      </c>
      <c r="BX82" s="24">
        <v>4345</v>
      </c>
      <c r="BY82" s="24">
        <v>4947</v>
      </c>
      <c r="BZ82" s="9">
        <v>9292</v>
      </c>
      <c r="CA82" s="55">
        <v>1.0546706844597464E-2</v>
      </c>
      <c r="CB82" s="54">
        <v>2.8243161094224924</v>
      </c>
      <c r="CC82" s="51">
        <v>1583</v>
      </c>
      <c r="CD82" s="51">
        <v>5618</v>
      </c>
      <c r="CE82" s="51">
        <v>2091</v>
      </c>
      <c r="CF82" s="56">
        <v>0.17036160137799999</v>
      </c>
      <c r="CG82" s="56">
        <v>0.60460611278499998</v>
      </c>
      <c r="CH82" s="56">
        <v>0.225032285837</v>
      </c>
      <c r="CI82" s="24">
        <v>3657</v>
      </c>
      <c r="CJ82" s="24">
        <v>4772</v>
      </c>
      <c r="CK82" s="24">
        <v>5461</v>
      </c>
      <c r="CL82" s="9">
        <v>10233</v>
      </c>
      <c r="CM82" s="55">
        <v>9.1957392748949443E-2</v>
      </c>
      <c r="CN82" s="54">
        <v>2.7981952420016407</v>
      </c>
      <c r="CO82" s="51">
        <v>1583</v>
      </c>
      <c r="CP82" s="51">
        <v>5618</v>
      </c>
      <c r="CQ82" s="51">
        <v>2091</v>
      </c>
      <c r="CR82" s="56">
        <v>0.15469559269031566</v>
      </c>
      <c r="CS82" s="56">
        <v>0.54900811101338809</v>
      </c>
      <c r="CT82" s="56">
        <v>0.20433890354734682</v>
      </c>
    </row>
    <row r="83" spans="1:98">
      <c r="A83">
        <v>80</v>
      </c>
      <c r="B83" s="4" t="s">
        <v>69</v>
      </c>
      <c r="C83" s="8">
        <v>2474</v>
      </c>
      <c r="D83" s="8">
        <v>4685</v>
      </c>
      <c r="E83" s="8">
        <v>4934</v>
      </c>
      <c r="F83" s="9">
        <v>9619</v>
      </c>
      <c r="G83" s="9"/>
      <c r="H83" s="10">
        <v>3.8880355699272435</v>
      </c>
      <c r="I83" s="14">
        <v>1968</v>
      </c>
      <c r="J83" s="14">
        <v>6456</v>
      </c>
      <c r="K83" s="14">
        <v>1195</v>
      </c>
      <c r="L83" s="12">
        <v>0.20459507225283294</v>
      </c>
      <c r="M83" s="12">
        <v>0.67117163946356173</v>
      </c>
      <c r="N83" s="12">
        <v>0.12423328828360536</v>
      </c>
      <c r="O83" s="8">
        <v>2487</v>
      </c>
      <c r="P83" s="8">
        <v>4334</v>
      </c>
      <c r="Q83" s="8">
        <v>4710</v>
      </c>
      <c r="R83" s="9">
        <v>9044</v>
      </c>
      <c r="S83" s="13">
        <v>-5.9777523651107223E-2</v>
      </c>
      <c r="T83" s="10">
        <v>3.6365098512263772</v>
      </c>
      <c r="U83" s="14">
        <v>1607</v>
      </c>
      <c r="V83" s="14">
        <v>6040</v>
      </c>
      <c r="W83" s="14">
        <v>1397</v>
      </c>
      <c r="X83" s="12">
        <v>0.17768686421937196</v>
      </c>
      <c r="Y83" s="12">
        <v>0.66784608580274218</v>
      </c>
      <c r="Z83" s="12">
        <v>0.15446704997788588</v>
      </c>
      <c r="AA83" s="8">
        <v>2438</v>
      </c>
      <c r="AB83" s="8">
        <v>4000</v>
      </c>
      <c r="AC83" s="8">
        <v>4383</v>
      </c>
      <c r="AD83" s="9">
        <v>8383</v>
      </c>
      <c r="AE83" s="13">
        <v>-7.308712958867758E-2</v>
      </c>
      <c r="AF83" s="10">
        <v>3.4384741591468417</v>
      </c>
      <c r="AG83" s="8">
        <v>1296</v>
      </c>
      <c r="AH83" s="8">
        <v>5468</v>
      </c>
      <c r="AI83" s="8">
        <v>1619</v>
      </c>
      <c r="AJ83" s="12">
        <v>0.15459859238935941</v>
      </c>
      <c r="AK83" s="12">
        <v>0.65227245616127882</v>
      </c>
      <c r="AL83" s="12">
        <v>0.19312895144936179</v>
      </c>
      <c r="AM83" s="8">
        <v>2490</v>
      </c>
      <c r="AN83" s="8">
        <v>3734</v>
      </c>
      <c r="AO83" s="8">
        <v>4159</v>
      </c>
      <c r="AP83" s="9">
        <v>7893</v>
      </c>
      <c r="AQ83" s="13">
        <v>-5.8451628295359659E-2</v>
      </c>
      <c r="AR83" s="10">
        <v>3.169879518072289</v>
      </c>
      <c r="AS83" s="8">
        <v>1030</v>
      </c>
      <c r="AT83" s="8">
        <v>4999</v>
      </c>
      <c r="AU83" s="8">
        <v>1864</v>
      </c>
      <c r="AV83" s="12">
        <v>0.13049537564930952</v>
      </c>
      <c r="AW83" s="12">
        <v>0.63334600278727982</v>
      </c>
      <c r="AX83" s="12">
        <v>0.23615862156341061</v>
      </c>
      <c r="AY83" s="8">
        <v>2657</v>
      </c>
      <c r="AZ83" s="8">
        <v>3617</v>
      </c>
      <c r="BA83" s="8">
        <v>4026</v>
      </c>
      <c r="BB83" s="9">
        <v>7643</v>
      </c>
      <c r="BC83" s="13">
        <v>-3.167363486633723E-2</v>
      </c>
      <c r="BD83" s="10">
        <v>2.8765525028227326</v>
      </c>
      <c r="BE83" s="8">
        <v>913</v>
      </c>
      <c r="BF83" s="8">
        <v>4612</v>
      </c>
      <c r="BG83" s="8">
        <v>2118</v>
      </c>
      <c r="BH83" s="12">
        <v>0.11945571110820359</v>
      </c>
      <c r="BI83" s="12">
        <v>0.60342797330891007</v>
      </c>
      <c r="BJ83" s="12">
        <v>0.2771163155828863</v>
      </c>
      <c r="BK83" s="8">
        <v>2784</v>
      </c>
      <c r="BL83" s="8">
        <v>3490</v>
      </c>
      <c r="BM83" s="8">
        <v>3983</v>
      </c>
      <c r="BN83" s="9">
        <v>7473</v>
      </c>
      <c r="BO83" s="13">
        <v>-2.2242574905141921E-2</v>
      </c>
      <c r="BP83" s="10">
        <v>2.6842672413793105</v>
      </c>
      <c r="BQ83" s="8">
        <v>893</v>
      </c>
      <c r="BR83" s="8">
        <v>4215</v>
      </c>
      <c r="BS83" s="8">
        <v>2365</v>
      </c>
      <c r="BT83" s="12">
        <v>0.11949685534591195</v>
      </c>
      <c r="BU83" s="12">
        <v>0.56403050983540748</v>
      </c>
      <c r="BV83" s="12">
        <v>0.3164726348186806</v>
      </c>
      <c r="BW83" s="24">
        <v>2743</v>
      </c>
      <c r="BX83" s="24">
        <v>3270</v>
      </c>
      <c r="BY83" s="24">
        <v>3817</v>
      </c>
      <c r="BZ83" s="9">
        <v>7087</v>
      </c>
      <c r="CA83" s="55">
        <v>-5.4465923521941573E-2</v>
      </c>
      <c r="CB83" s="54">
        <v>2.5836675173168064</v>
      </c>
      <c r="CC83" s="51">
        <v>809</v>
      </c>
      <c r="CD83" s="51">
        <v>3773</v>
      </c>
      <c r="CE83" s="51">
        <v>2505</v>
      </c>
      <c r="CF83" s="56">
        <v>0.11415267391</v>
      </c>
      <c r="CG83" s="56">
        <v>0.53238323691300005</v>
      </c>
      <c r="CH83" s="56">
        <v>0.35346408917700001</v>
      </c>
      <c r="CI83" s="24">
        <v>2698</v>
      </c>
      <c r="CJ83" s="24">
        <v>3076</v>
      </c>
      <c r="CK83" s="24">
        <v>3613</v>
      </c>
      <c r="CL83" s="9">
        <v>6689</v>
      </c>
      <c r="CM83" s="55">
        <v>-5.9500672746299887E-2</v>
      </c>
      <c r="CN83" s="54">
        <v>2.4792438843587843</v>
      </c>
      <c r="CO83" s="51">
        <v>809</v>
      </c>
      <c r="CP83" s="51">
        <v>3773</v>
      </c>
      <c r="CQ83" s="51">
        <v>2505</v>
      </c>
      <c r="CR83" s="56">
        <v>0.12094483480340858</v>
      </c>
      <c r="CS83" s="56">
        <v>0.5640603976678128</v>
      </c>
      <c r="CT83" s="56">
        <v>0.37449544027507847</v>
      </c>
    </row>
    <row r="84" spans="1:98">
      <c r="A84">
        <v>81</v>
      </c>
      <c r="B84" s="4" t="s">
        <v>70</v>
      </c>
      <c r="C84" s="8">
        <v>1541</v>
      </c>
      <c r="D84" s="8">
        <v>2821</v>
      </c>
      <c r="E84" s="8">
        <v>2985</v>
      </c>
      <c r="F84" s="9">
        <v>5806</v>
      </c>
      <c r="G84" s="9"/>
      <c r="H84" s="10">
        <v>3.7676833225178457</v>
      </c>
      <c r="I84" s="14">
        <v>1139</v>
      </c>
      <c r="J84" s="14">
        <v>3964</v>
      </c>
      <c r="K84" s="14">
        <v>703</v>
      </c>
      <c r="L84" s="12">
        <v>0.1961763692731657</v>
      </c>
      <c r="M84" s="12">
        <v>0.68274199104374789</v>
      </c>
      <c r="N84" s="12">
        <v>0.12108163968308647</v>
      </c>
      <c r="O84" s="8">
        <v>1546</v>
      </c>
      <c r="P84" s="8">
        <v>2667</v>
      </c>
      <c r="Q84" s="8">
        <v>2790</v>
      </c>
      <c r="R84" s="9">
        <v>5457</v>
      </c>
      <c r="S84" s="13">
        <v>-6.0110230795728525E-2</v>
      </c>
      <c r="T84" s="10">
        <v>3.5297542043984476</v>
      </c>
      <c r="U84" s="14">
        <v>987</v>
      </c>
      <c r="V84" s="14">
        <v>3689</v>
      </c>
      <c r="W84" s="14">
        <v>781</v>
      </c>
      <c r="X84" s="12">
        <v>0.18086860912589334</v>
      </c>
      <c r="Y84" s="12">
        <v>0.67601246105919</v>
      </c>
      <c r="Z84" s="12">
        <v>0.14311892981491661</v>
      </c>
      <c r="AA84" s="8">
        <v>1524</v>
      </c>
      <c r="AB84" s="8">
        <v>2441</v>
      </c>
      <c r="AC84" s="8">
        <v>2563</v>
      </c>
      <c r="AD84" s="9">
        <v>5004</v>
      </c>
      <c r="AE84" s="13">
        <v>-8.3012644310060502E-2</v>
      </c>
      <c r="AF84" s="10">
        <v>3.2834645669291338</v>
      </c>
      <c r="AG84" s="8">
        <v>752</v>
      </c>
      <c r="AH84" s="8">
        <v>3321</v>
      </c>
      <c r="AI84" s="8">
        <v>931</v>
      </c>
      <c r="AJ84" s="12">
        <v>0.15027977617905675</v>
      </c>
      <c r="AK84" s="12">
        <v>0.66366906474820142</v>
      </c>
      <c r="AL84" s="12">
        <v>0.18605115907274181</v>
      </c>
      <c r="AM84" s="8">
        <v>1565</v>
      </c>
      <c r="AN84" s="8">
        <v>2268</v>
      </c>
      <c r="AO84" s="8">
        <v>2415</v>
      </c>
      <c r="AP84" s="9">
        <v>4683</v>
      </c>
      <c r="AQ84" s="13">
        <v>-6.4148681055155921E-2</v>
      </c>
      <c r="AR84" s="10">
        <v>2.9923322683706068</v>
      </c>
      <c r="AS84" s="8">
        <v>600</v>
      </c>
      <c r="AT84" s="8">
        <v>2962</v>
      </c>
      <c r="AU84" s="8">
        <v>1121</v>
      </c>
      <c r="AV84" s="12">
        <v>0.12812299807815503</v>
      </c>
      <c r="AW84" s="12">
        <v>0.63250053384582527</v>
      </c>
      <c r="AX84" s="12">
        <v>0.23937646807601964</v>
      </c>
      <c r="AY84" s="8">
        <v>1636</v>
      </c>
      <c r="AZ84" s="8">
        <v>2184</v>
      </c>
      <c r="BA84" s="8">
        <v>2392</v>
      </c>
      <c r="BB84" s="9">
        <v>4576</v>
      </c>
      <c r="BC84" s="13">
        <v>-2.2848601323937623E-2</v>
      </c>
      <c r="BD84" s="10">
        <v>2.7970660146699267</v>
      </c>
      <c r="BE84" s="8">
        <v>506</v>
      </c>
      <c r="BF84" s="8">
        <v>2775</v>
      </c>
      <c r="BG84" s="8">
        <v>1295</v>
      </c>
      <c r="BH84" s="12">
        <v>0.11057692307692307</v>
      </c>
      <c r="BI84" s="12">
        <v>0.60642482517482521</v>
      </c>
      <c r="BJ84" s="12">
        <v>0.28299825174825177</v>
      </c>
      <c r="BK84" s="8">
        <v>1625</v>
      </c>
      <c r="BL84" s="8">
        <v>2048</v>
      </c>
      <c r="BM84" s="8">
        <v>2292</v>
      </c>
      <c r="BN84" s="9">
        <v>4340</v>
      </c>
      <c r="BO84" s="13">
        <v>-5.1573426573426562E-2</v>
      </c>
      <c r="BP84" s="10">
        <v>2.6707692307692308</v>
      </c>
      <c r="BQ84" s="8">
        <v>455</v>
      </c>
      <c r="BR84" s="8">
        <v>2474</v>
      </c>
      <c r="BS84" s="8">
        <v>1411</v>
      </c>
      <c r="BT84" s="12">
        <v>0.10483870967741936</v>
      </c>
      <c r="BU84" s="12">
        <v>0.57004608294930881</v>
      </c>
      <c r="BV84" s="12">
        <v>0.32511520737327188</v>
      </c>
      <c r="BW84" s="24">
        <v>1639</v>
      </c>
      <c r="BX84" s="24">
        <v>1913</v>
      </c>
      <c r="BY84" s="24">
        <v>2129</v>
      </c>
      <c r="BZ84" s="9">
        <v>4042</v>
      </c>
      <c r="CA84" s="55">
        <v>-7.3725878278080081E-2</v>
      </c>
      <c r="CB84" s="54">
        <v>2.466137888956681</v>
      </c>
      <c r="CC84" s="51">
        <v>402</v>
      </c>
      <c r="CD84" s="51">
        <v>2162</v>
      </c>
      <c r="CE84" s="51">
        <v>1478</v>
      </c>
      <c r="CF84" s="56">
        <v>9.9455714993000002E-2</v>
      </c>
      <c r="CG84" s="56">
        <v>0.53488372093000003</v>
      </c>
      <c r="CH84" s="56">
        <v>0.36566056407700004</v>
      </c>
      <c r="CI84" s="24">
        <v>1586</v>
      </c>
      <c r="CJ84" s="24">
        <v>1787</v>
      </c>
      <c r="CK84" s="24">
        <v>1990</v>
      </c>
      <c r="CL84" s="9">
        <v>3777</v>
      </c>
      <c r="CM84" s="55">
        <v>-7.0161503839025752E-2</v>
      </c>
      <c r="CN84" s="54">
        <v>2.3814627994955866</v>
      </c>
      <c r="CO84" s="51">
        <v>402</v>
      </c>
      <c r="CP84" s="51">
        <v>2162</v>
      </c>
      <c r="CQ84" s="51">
        <v>1478</v>
      </c>
      <c r="CR84" s="56">
        <v>0.10643367752184273</v>
      </c>
      <c r="CS84" s="56">
        <v>0.57241196716971143</v>
      </c>
      <c r="CT84" s="56">
        <v>0.39131585914747152</v>
      </c>
    </row>
    <row r="85" spans="1:98">
      <c r="A85">
        <v>82</v>
      </c>
      <c r="B85" s="4" t="s">
        <v>71</v>
      </c>
      <c r="C85" s="8">
        <v>1686</v>
      </c>
      <c r="D85" s="8">
        <v>2846</v>
      </c>
      <c r="E85" s="8">
        <v>2969</v>
      </c>
      <c r="F85" s="9">
        <v>5815</v>
      </c>
      <c r="G85" s="9"/>
      <c r="H85" s="10">
        <v>3.4489916963226572</v>
      </c>
      <c r="I85" s="14">
        <v>1193</v>
      </c>
      <c r="J85" s="14">
        <v>3923</v>
      </c>
      <c r="K85" s="14">
        <v>699</v>
      </c>
      <c r="L85" s="12">
        <v>0.20515907136715392</v>
      </c>
      <c r="M85" s="12">
        <v>0.67463456577815994</v>
      </c>
      <c r="N85" s="12">
        <v>0.12020636285468615</v>
      </c>
      <c r="O85" s="8">
        <v>1628</v>
      </c>
      <c r="P85" s="8">
        <v>2613</v>
      </c>
      <c r="Q85" s="8">
        <v>2750</v>
      </c>
      <c r="R85" s="9">
        <v>5363</v>
      </c>
      <c r="S85" s="13">
        <v>-7.7730008598452249E-2</v>
      </c>
      <c r="T85" s="10">
        <v>3.2942260442260443</v>
      </c>
      <c r="U85" s="14">
        <v>982</v>
      </c>
      <c r="V85" s="14">
        <v>3569</v>
      </c>
      <c r="W85" s="14">
        <v>812</v>
      </c>
      <c r="X85" s="12">
        <v>0.18310647025918328</v>
      </c>
      <c r="Y85" s="12">
        <v>0.66548573559574864</v>
      </c>
      <c r="Z85" s="12">
        <v>0.15140779414506805</v>
      </c>
      <c r="AA85" s="8">
        <v>1494</v>
      </c>
      <c r="AB85" s="8">
        <v>2250</v>
      </c>
      <c r="AC85" s="8">
        <v>2485</v>
      </c>
      <c r="AD85" s="9">
        <v>4735</v>
      </c>
      <c r="AE85" s="13">
        <v>-0.11709863882155513</v>
      </c>
      <c r="AF85" s="10">
        <v>3.1693440428380186</v>
      </c>
      <c r="AG85" s="8">
        <v>712</v>
      </c>
      <c r="AH85" s="8">
        <v>3127</v>
      </c>
      <c r="AI85" s="8">
        <v>896</v>
      </c>
      <c r="AJ85" s="12">
        <v>0.15036958817317847</v>
      </c>
      <c r="AK85" s="12">
        <v>0.66040126715945091</v>
      </c>
      <c r="AL85" s="12">
        <v>0.18922914466737065</v>
      </c>
      <c r="AM85" s="8">
        <v>1476</v>
      </c>
      <c r="AN85" s="8">
        <v>2040</v>
      </c>
      <c r="AO85" s="8">
        <v>2282</v>
      </c>
      <c r="AP85" s="9">
        <v>4322</v>
      </c>
      <c r="AQ85" s="13">
        <v>-8.7222808870116131E-2</v>
      </c>
      <c r="AR85" s="10">
        <v>2.9281842818428183</v>
      </c>
      <c r="AS85" s="8">
        <v>559</v>
      </c>
      <c r="AT85" s="8">
        <v>2712</v>
      </c>
      <c r="AU85" s="8">
        <v>1051</v>
      </c>
      <c r="AV85" s="12">
        <v>0.12933826931975936</v>
      </c>
      <c r="AW85" s="12">
        <v>0.62748727440999541</v>
      </c>
      <c r="AX85" s="12">
        <v>0.24317445627024525</v>
      </c>
      <c r="AY85" s="8">
        <v>1529</v>
      </c>
      <c r="AZ85" s="8">
        <v>1953</v>
      </c>
      <c r="BA85" s="8">
        <v>2112</v>
      </c>
      <c r="BB85" s="9">
        <v>4065</v>
      </c>
      <c r="BC85" s="13">
        <v>-5.9463211476168398E-2</v>
      </c>
      <c r="BD85" s="10">
        <v>2.6586003924133421</v>
      </c>
      <c r="BE85" s="8">
        <v>479</v>
      </c>
      <c r="BF85" s="8">
        <v>2470</v>
      </c>
      <c r="BG85" s="8">
        <v>1116</v>
      </c>
      <c r="BH85" s="12">
        <v>0.11783517835178352</v>
      </c>
      <c r="BI85" s="12">
        <v>0.60762607626076259</v>
      </c>
      <c r="BJ85" s="12">
        <v>0.27453874538745388</v>
      </c>
      <c r="BK85" s="8">
        <v>1458</v>
      </c>
      <c r="BL85" s="8">
        <v>1757</v>
      </c>
      <c r="BM85" s="8">
        <v>1982</v>
      </c>
      <c r="BN85" s="9">
        <v>3739</v>
      </c>
      <c r="BO85" s="13">
        <v>-8.0196801968019704E-2</v>
      </c>
      <c r="BP85" s="10">
        <v>2.5644718792866943</v>
      </c>
      <c r="BQ85" s="8">
        <v>404</v>
      </c>
      <c r="BR85" s="8">
        <v>2081</v>
      </c>
      <c r="BS85" s="8">
        <v>1254</v>
      </c>
      <c r="BT85" s="12">
        <v>0.10805028082374966</v>
      </c>
      <c r="BU85" s="12">
        <v>0.5565659267183739</v>
      </c>
      <c r="BV85" s="12">
        <v>0.33538379245787642</v>
      </c>
      <c r="BW85" s="24">
        <v>1332</v>
      </c>
      <c r="BX85" s="24">
        <v>1566</v>
      </c>
      <c r="BY85" s="24">
        <v>1762</v>
      </c>
      <c r="BZ85" s="9">
        <v>3328</v>
      </c>
      <c r="CA85" s="55">
        <v>-0.12349759615384626</v>
      </c>
      <c r="CB85" s="54">
        <v>2.4984984984984986</v>
      </c>
      <c r="CC85" s="51">
        <v>342</v>
      </c>
      <c r="CD85" s="51">
        <v>1731</v>
      </c>
      <c r="CE85" s="51">
        <v>1255</v>
      </c>
      <c r="CF85" s="56">
        <v>0.102764423077</v>
      </c>
      <c r="CG85" s="56">
        <v>0.52013221153800004</v>
      </c>
      <c r="CH85" s="56">
        <v>0.377103365385</v>
      </c>
      <c r="CI85" s="24">
        <v>1305</v>
      </c>
      <c r="CJ85" s="24">
        <v>1393</v>
      </c>
      <c r="CK85" s="24">
        <v>1583</v>
      </c>
      <c r="CL85" s="9">
        <v>2976</v>
      </c>
      <c r="CM85" s="55">
        <v>-0.11827956989247301</v>
      </c>
      <c r="CN85" s="54">
        <v>2.2804597701149425</v>
      </c>
      <c r="CO85" s="51">
        <v>342</v>
      </c>
      <c r="CP85" s="51">
        <v>1731</v>
      </c>
      <c r="CQ85" s="51">
        <v>1255</v>
      </c>
      <c r="CR85" s="56">
        <v>0.11491935483870967</v>
      </c>
      <c r="CS85" s="56">
        <v>0.58165322580645162</v>
      </c>
      <c r="CT85" s="56">
        <v>0.42170698924731181</v>
      </c>
    </row>
    <row r="86" spans="1:98">
      <c r="A86">
        <v>83</v>
      </c>
      <c r="B86" s="4" t="s">
        <v>72</v>
      </c>
      <c r="C86" s="8">
        <v>3562</v>
      </c>
      <c r="D86" s="8">
        <v>4513</v>
      </c>
      <c r="E86" s="8">
        <v>4789</v>
      </c>
      <c r="F86" s="9">
        <v>9302</v>
      </c>
      <c r="G86" s="9"/>
      <c r="H86" s="10">
        <v>2.6114542391914655</v>
      </c>
      <c r="I86" s="14">
        <v>1794</v>
      </c>
      <c r="J86" s="14">
        <v>6602</v>
      </c>
      <c r="K86" s="14">
        <v>906</v>
      </c>
      <c r="L86" s="12">
        <v>0.19286175016125565</v>
      </c>
      <c r="M86" s="12">
        <v>0.70973984089443132</v>
      </c>
      <c r="N86" s="12">
        <v>9.739840894431305E-2</v>
      </c>
      <c r="O86" s="8">
        <v>3264</v>
      </c>
      <c r="P86" s="8">
        <v>3826</v>
      </c>
      <c r="Q86" s="8">
        <v>4192</v>
      </c>
      <c r="R86" s="9">
        <v>8018</v>
      </c>
      <c r="S86" s="13">
        <v>-0.13803483121909266</v>
      </c>
      <c r="T86" s="10">
        <v>2.4564950980392157</v>
      </c>
      <c r="U86" s="14">
        <v>1321</v>
      </c>
      <c r="V86" s="14">
        <v>5772</v>
      </c>
      <c r="W86" s="14">
        <v>925</v>
      </c>
      <c r="X86" s="12">
        <v>0.16475430281865802</v>
      </c>
      <c r="Y86" s="12">
        <v>0.71988026939386385</v>
      </c>
      <c r="Z86" s="12">
        <v>0.11536542778747817</v>
      </c>
      <c r="AA86" s="8">
        <v>2896</v>
      </c>
      <c r="AB86" s="8">
        <v>3160</v>
      </c>
      <c r="AC86" s="8">
        <v>3508</v>
      </c>
      <c r="AD86" s="9">
        <v>6668</v>
      </c>
      <c r="AE86" s="13">
        <v>-0.16837116487902215</v>
      </c>
      <c r="AF86" s="10">
        <v>2.3024861878453038</v>
      </c>
      <c r="AG86" s="8">
        <v>912</v>
      </c>
      <c r="AH86" s="8">
        <v>4727</v>
      </c>
      <c r="AI86" s="8">
        <v>1029</v>
      </c>
      <c r="AJ86" s="12">
        <v>0.13677264547090581</v>
      </c>
      <c r="AK86" s="12">
        <v>0.70890821835632878</v>
      </c>
      <c r="AL86" s="12">
        <v>0.15431913617276544</v>
      </c>
      <c r="AM86" s="8">
        <v>2980</v>
      </c>
      <c r="AN86" s="8">
        <v>3077</v>
      </c>
      <c r="AO86" s="8">
        <v>3208</v>
      </c>
      <c r="AP86" s="9">
        <v>6285</v>
      </c>
      <c r="AQ86" s="13">
        <v>-5.7438512297540489E-2</v>
      </c>
      <c r="AR86" s="10">
        <v>2.1090604026845639</v>
      </c>
      <c r="AS86" s="8">
        <v>696</v>
      </c>
      <c r="AT86" s="8">
        <v>4346</v>
      </c>
      <c r="AU86" s="8">
        <v>1243</v>
      </c>
      <c r="AV86" s="12">
        <v>0.11073985680190931</v>
      </c>
      <c r="AW86" s="12">
        <v>0.6914876690533015</v>
      </c>
      <c r="AX86" s="12">
        <v>0.19777247414478918</v>
      </c>
      <c r="AY86" s="8">
        <v>2853</v>
      </c>
      <c r="AZ86" s="8">
        <v>2801</v>
      </c>
      <c r="BA86" s="8">
        <v>2917</v>
      </c>
      <c r="BB86" s="9">
        <v>5718</v>
      </c>
      <c r="BC86" s="13">
        <v>-9.0214797136038194E-2</v>
      </c>
      <c r="BD86" s="10">
        <v>2.0042060988433228</v>
      </c>
      <c r="BE86" s="8">
        <v>560</v>
      </c>
      <c r="BF86" s="8">
        <v>3678</v>
      </c>
      <c r="BG86" s="8">
        <v>1480</v>
      </c>
      <c r="BH86" s="12">
        <v>9.7936341378104239E-2</v>
      </c>
      <c r="BI86" s="12">
        <v>0.64323189926547741</v>
      </c>
      <c r="BJ86" s="12">
        <v>0.25883175935641833</v>
      </c>
      <c r="BK86" s="8">
        <v>2666</v>
      </c>
      <c r="BL86" s="8">
        <v>2522</v>
      </c>
      <c r="BM86" s="8">
        <v>2654</v>
      </c>
      <c r="BN86" s="9">
        <v>5176</v>
      </c>
      <c r="BO86" s="13">
        <v>-9.4788387548093711E-2</v>
      </c>
      <c r="BP86" s="10">
        <v>1.9414853713428357</v>
      </c>
      <c r="BQ86" s="8">
        <v>496</v>
      </c>
      <c r="BR86" s="8">
        <v>3045</v>
      </c>
      <c r="BS86" s="8">
        <v>1633</v>
      </c>
      <c r="BT86" s="12">
        <v>9.5826893353941262E-2</v>
      </c>
      <c r="BU86" s="12">
        <v>0.58829211746522414</v>
      </c>
      <c r="BV86" s="12">
        <v>0.31549459041731065</v>
      </c>
      <c r="BW86" s="24">
        <v>2303</v>
      </c>
      <c r="BX86" s="24">
        <v>2158</v>
      </c>
      <c r="BY86" s="24">
        <v>2374</v>
      </c>
      <c r="BZ86" s="9">
        <v>4532</v>
      </c>
      <c r="CA86" s="55">
        <v>-0.14210061782877315</v>
      </c>
      <c r="CB86" s="54">
        <v>1.9678679982631351</v>
      </c>
      <c r="CC86" s="51">
        <v>444</v>
      </c>
      <c r="CD86" s="51">
        <v>2496</v>
      </c>
      <c r="CE86" s="51">
        <v>1592</v>
      </c>
      <c r="CF86" s="56">
        <v>9.7969991174000001E-2</v>
      </c>
      <c r="CG86" s="56">
        <v>0.55075022065299994</v>
      </c>
      <c r="CH86" s="56">
        <v>0.35127978817299998</v>
      </c>
      <c r="CI86" s="24">
        <v>2102</v>
      </c>
      <c r="CJ86" s="24">
        <v>1936</v>
      </c>
      <c r="CK86" s="24">
        <v>2108</v>
      </c>
      <c r="CL86" s="9">
        <v>4044</v>
      </c>
      <c r="CM86" s="55">
        <v>-0.12067260138476765</v>
      </c>
      <c r="CN86" s="54">
        <v>1.9238820171265461</v>
      </c>
      <c r="CO86" s="51">
        <v>444</v>
      </c>
      <c r="CP86" s="51">
        <v>2496</v>
      </c>
      <c r="CQ86" s="51">
        <v>1592</v>
      </c>
      <c r="CR86" s="56">
        <v>0.10979228486646884</v>
      </c>
      <c r="CS86" s="56">
        <v>0.6172106824925816</v>
      </c>
      <c r="CT86" s="56">
        <v>0.39366963402571709</v>
      </c>
    </row>
    <row r="87" spans="1:98">
      <c r="A87">
        <v>84</v>
      </c>
      <c r="B87" s="4" t="s">
        <v>73</v>
      </c>
      <c r="C87" s="8">
        <v>2159</v>
      </c>
      <c r="D87" s="8">
        <v>3764</v>
      </c>
      <c r="E87" s="8">
        <v>4010</v>
      </c>
      <c r="F87" s="9">
        <v>7774</v>
      </c>
      <c r="G87" s="9"/>
      <c r="H87" s="10">
        <v>3.6007410838351088</v>
      </c>
      <c r="I87" s="14">
        <v>1632</v>
      </c>
      <c r="J87" s="14">
        <v>5189</v>
      </c>
      <c r="K87" s="14">
        <v>953</v>
      </c>
      <c r="L87" s="12">
        <v>0.20993053768973502</v>
      </c>
      <c r="M87" s="12">
        <v>0.6674813480833548</v>
      </c>
      <c r="N87" s="12">
        <v>0.12258811422691021</v>
      </c>
      <c r="O87" s="8">
        <v>2345</v>
      </c>
      <c r="P87" s="8">
        <v>3765</v>
      </c>
      <c r="Q87" s="8">
        <v>3995</v>
      </c>
      <c r="R87" s="9">
        <v>7760</v>
      </c>
      <c r="S87" s="13">
        <v>-1.8008747105736633E-3</v>
      </c>
      <c r="T87" s="10">
        <v>3.3091684434968016</v>
      </c>
      <c r="U87" s="14">
        <v>1413</v>
      </c>
      <c r="V87" s="14">
        <v>5185</v>
      </c>
      <c r="W87" s="14">
        <v>1162</v>
      </c>
      <c r="X87" s="12">
        <v>0.18208762886597937</v>
      </c>
      <c r="Y87" s="12">
        <v>0.66817010309278346</v>
      </c>
      <c r="Z87" s="12">
        <v>0.14974226804123711</v>
      </c>
      <c r="AA87" s="8">
        <v>2243</v>
      </c>
      <c r="AB87" s="8">
        <v>3557</v>
      </c>
      <c r="AC87" s="8">
        <v>3861</v>
      </c>
      <c r="AD87" s="9">
        <v>7418</v>
      </c>
      <c r="AE87" s="13">
        <v>-4.4072164948453563E-2</v>
      </c>
      <c r="AF87" s="10">
        <v>3.3071778867588053</v>
      </c>
      <c r="AG87" s="8">
        <v>1167</v>
      </c>
      <c r="AH87" s="8">
        <v>4925</v>
      </c>
      <c r="AI87" s="8">
        <v>1326</v>
      </c>
      <c r="AJ87" s="12">
        <v>0.15732003235373415</v>
      </c>
      <c r="AK87" s="12">
        <v>0.66392558641143162</v>
      </c>
      <c r="AL87" s="12">
        <v>0.1787543812348342</v>
      </c>
      <c r="AM87" s="8">
        <v>2380</v>
      </c>
      <c r="AN87" s="8">
        <v>3473</v>
      </c>
      <c r="AO87" s="8">
        <v>3738</v>
      </c>
      <c r="AP87" s="9">
        <v>7211</v>
      </c>
      <c r="AQ87" s="13">
        <v>-2.7905095713130268E-2</v>
      </c>
      <c r="AR87" s="10">
        <v>3.0298319327731091</v>
      </c>
      <c r="AS87" s="8">
        <v>967</v>
      </c>
      <c r="AT87" s="8">
        <v>4718</v>
      </c>
      <c r="AU87" s="8">
        <v>1526</v>
      </c>
      <c r="AV87" s="12">
        <v>0.13410067951740395</v>
      </c>
      <c r="AW87" s="12">
        <v>0.65427818610456245</v>
      </c>
      <c r="AX87" s="12">
        <v>0.21162113437803357</v>
      </c>
      <c r="AY87" s="8">
        <v>2702</v>
      </c>
      <c r="AZ87" s="8">
        <v>3694</v>
      </c>
      <c r="BA87" s="8">
        <v>3977</v>
      </c>
      <c r="BB87" s="9">
        <v>7671</v>
      </c>
      <c r="BC87" s="13">
        <v>6.379142976008878E-2</v>
      </c>
      <c r="BD87" s="10">
        <v>2.8390081421169504</v>
      </c>
      <c r="BE87" s="8">
        <v>1032</v>
      </c>
      <c r="BF87" s="8">
        <v>4863</v>
      </c>
      <c r="BG87" s="8">
        <v>1776</v>
      </c>
      <c r="BH87" s="12">
        <v>0.13453265545561205</v>
      </c>
      <c r="BI87" s="12">
        <v>0.63394603050449749</v>
      </c>
      <c r="BJ87" s="12">
        <v>0.23152131403989049</v>
      </c>
      <c r="BK87" s="8">
        <v>2927</v>
      </c>
      <c r="BL87" s="8">
        <v>3671</v>
      </c>
      <c r="BM87" s="8">
        <v>4030</v>
      </c>
      <c r="BN87" s="9">
        <v>7701</v>
      </c>
      <c r="BO87" s="13">
        <v>3.9108330074306696E-3</v>
      </c>
      <c r="BP87" s="10">
        <v>2.6310215237444483</v>
      </c>
      <c r="BQ87" s="8">
        <v>1032</v>
      </c>
      <c r="BR87" s="8">
        <v>4709</v>
      </c>
      <c r="BS87" s="8">
        <v>1960</v>
      </c>
      <c r="BT87" s="12">
        <v>0.13400857031554345</v>
      </c>
      <c r="BU87" s="12">
        <v>0.61147902869757176</v>
      </c>
      <c r="BV87" s="12">
        <v>0.25451240098688482</v>
      </c>
      <c r="BW87" s="24">
        <v>2983</v>
      </c>
      <c r="BX87" s="24">
        <v>3699</v>
      </c>
      <c r="BY87" s="24">
        <v>4160</v>
      </c>
      <c r="BZ87" s="9">
        <v>7859</v>
      </c>
      <c r="CA87" s="55">
        <v>2.0104338974424207E-2</v>
      </c>
      <c r="CB87" s="54">
        <v>2.6345960442507543</v>
      </c>
      <c r="CC87" s="51">
        <v>1070</v>
      </c>
      <c r="CD87" s="51">
        <v>4592</v>
      </c>
      <c r="CE87" s="51">
        <v>2197</v>
      </c>
      <c r="CF87" s="56">
        <v>0.13614963735800001</v>
      </c>
      <c r="CG87" s="56">
        <v>0.584298256776</v>
      </c>
      <c r="CH87" s="56">
        <v>0.27955210586599999</v>
      </c>
      <c r="CI87" s="24">
        <v>3148</v>
      </c>
      <c r="CJ87" s="24">
        <v>3719</v>
      </c>
      <c r="CK87" s="24">
        <v>4392</v>
      </c>
      <c r="CL87" s="9">
        <v>8111</v>
      </c>
      <c r="CM87" s="55">
        <v>3.1068918752311658E-2</v>
      </c>
      <c r="CN87" s="54">
        <v>2.576556543837357</v>
      </c>
      <c r="CO87" s="51">
        <v>1070</v>
      </c>
      <c r="CP87" s="51">
        <v>4592</v>
      </c>
      <c r="CQ87" s="51">
        <v>2197</v>
      </c>
      <c r="CR87" s="56">
        <v>0.1319196153371964</v>
      </c>
      <c r="CS87" s="56">
        <v>0.56614474170879048</v>
      </c>
      <c r="CT87" s="56">
        <v>0.27086672420170138</v>
      </c>
    </row>
    <row r="88" spans="1:98">
      <c r="A88">
        <v>85</v>
      </c>
      <c r="B88" s="4" t="s">
        <v>74</v>
      </c>
      <c r="C88" s="8">
        <v>4365</v>
      </c>
      <c r="D88" s="8">
        <v>7165</v>
      </c>
      <c r="E88" s="8">
        <v>7661</v>
      </c>
      <c r="F88" s="9">
        <v>14826</v>
      </c>
      <c r="G88" s="9"/>
      <c r="H88" s="10">
        <v>3.3965635738831614</v>
      </c>
      <c r="I88" s="14">
        <v>3116</v>
      </c>
      <c r="J88" s="14">
        <v>10093</v>
      </c>
      <c r="K88" s="14">
        <v>1617</v>
      </c>
      <c r="L88" s="12">
        <v>0.21017132065290706</v>
      </c>
      <c r="M88" s="12">
        <v>0.68076352353972747</v>
      </c>
      <c r="N88" s="12">
        <v>0.10906515580736544</v>
      </c>
      <c r="O88" s="8">
        <v>4191</v>
      </c>
      <c r="P88" s="8">
        <v>6741</v>
      </c>
      <c r="Q88" s="8">
        <v>7234</v>
      </c>
      <c r="R88" s="9">
        <v>13975</v>
      </c>
      <c r="S88" s="13">
        <v>-5.739916363145825E-2</v>
      </c>
      <c r="T88" s="10">
        <v>3.3345263660224291</v>
      </c>
      <c r="U88" s="14">
        <v>2677</v>
      </c>
      <c r="V88" s="14">
        <v>9418</v>
      </c>
      <c r="W88" s="14">
        <v>1880</v>
      </c>
      <c r="X88" s="12">
        <v>0.19155635062611806</v>
      </c>
      <c r="Y88" s="12">
        <v>0.67391771019677993</v>
      </c>
      <c r="Z88" s="12">
        <v>0.13452593917710196</v>
      </c>
      <c r="AA88" s="8">
        <v>4027</v>
      </c>
      <c r="AB88" s="8">
        <v>6091</v>
      </c>
      <c r="AC88" s="8">
        <v>6678</v>
      </c>
      <c r="AD88" s="9">
        <v>12769</v>
      </c>
      <c r="AE88" s="13">
        <v>-8.629695885509836E-2</v>
      </c>
      <c r="AF88" s="10">
        <v>3.1708467842066055</v>
      </c>
      <c r="AG88" s="8">
        <v>2089</v>
      </c>
      <c r="AH88" s="8">
        <v>8460</v>
      </c>
      <c r="AI88" s="8">
        <v>2220</v>
      </c>
      <c r="AJ88" s="12">
        <v>0.16359934215678595</v>
      </c>
      <c r="AK88" s="12">
        <v>0.66254209413423137</v>
      </c>
      <c r="AL88" s="12">
        <v>0.1738585637089827</v>
      </c>
      <c r="AM88" s="8">
        <v>4140</v>
      </c>
      <c r="AN88" s="8">
        <v>5776</v>
      </c>
      <c r="AO88" s="8">
        <v>6330</v>
      </c>
      <c r="AP88" s="9">
        <v>12106</v>
      </c>
      <c r="AQ88" s="13">
        <v>-5.1922625107682641E-2</v>
      </c>
      <c r="AR88" s="10">
        <v>2.9241545893719807</v>
      </c>
      <c r="AS88" s="8">
        <v>1633</v>
      </c>
      <c r="AT88" s="8">
        <v>7822</v>
      </c>
      <c r="AU88" s="8">
        <v>2651</v>
      </c>
      <c r="AV88" s="12">
        <v>0.13489178919544029</v>
      </c>
      <c r="AW88" s="12">
        <v>0.64612588798942672</v>
      </c>
      <c r="AX88" s="12">
        <v>0.218982322815133</v>
      </c>
      <c r="AY88" s="8">
        <v>4285</v>
      </c>
      <c r="AZ88" s="8">
        <v>5643</v>
      </c>
      <c r="BA88" s="8">
        <v>6259</v>
      </c>
      <c r="BB88" s="9">
        <v>11902</v>
      </c>
      <c r="BC88" s="13">
        <v>-1.6851148190979659E-2</v>
      </c>
      <c r="BD88" s="10">
        <v>2.7775962660443407</v>
      </c>
      <c r="BE88" s="8">
        <v>1447</v>
      </c>
      <c r="BF88" s="8">
        <v>7298</v>
      </c>
      <c r="BG88" s="8">
        <v>3157</v>
      </c>
      <c r="BH88" s="12">
        <v>0.12157620567971769</v>
      </c>
      <c r="BI88" s="12">
        <v>0.61317425642749113</v>
      </c>
      <c r="BJ88" s="12">
        <v>0.26524953789279115</v>
      </c>
      <c r="BK88" s="8">
        <v>4342</v>
      </c>
      <c r="BL88" s="8">
        <v>5463</v>
      </c>
      <c r="BM88" s="8">
        <v>6165</v>
      </c>
      <c r="BN88" s="9">
        <v>11628</v>
      </c>
      <c r="BO88" s="13">
        <v>-2.3021340951100644E-2</v>
      </c>
      <c r="BP88" s="10">
        <v>2.6780285582680792</v>
      </c>
      <c r="BQ88" s="8">
        <v>1381</v>
      </c>
      <c r="BR88" s="8">
        <v>6694</v>
      </c>
      <c r="BS88" s="8">
        <v>3553</v>
      </c>
      <c r="BT88" s="12">
        <v>0.11876504987960096</v>
      </c>
      <c r="BU88" s="12">
        <v>0.57567939456484352</v>
      </c>
      <c r="BV88" s="12">
        <v>0.30555555555555558</v>
      </c>
      <c r="BW88" s="24">
        <v>4301</v>
      </c>
      <c r="BX88" s="24">
        <v>5171</v>
      </c>
      <c r="BY88" s="24">
        <v>5785</v>
      </c>
      <c r="BZ88" s="9">
        <v>10956</v>
      </c>
      <c r="CA88" s="55">
        <v>-6.1336254107338339E-2</v>
      </c>
      <c r="CB88" s="54">
        <v>2.547314578005115</v>
      </c>
      <c r="CC88" s="51">
        <v>1265</v>
      </c>
      <c r="CD88" s="51">
        <v>6025</v>
      </c>
      <c r="CE88" s="51">
        <v>3666</v>
      </c>
      <c r="CF88" s="56">
        <v>0.11546184739</v>
      </c>
      <c r="CG88" s="56">
        <v>0.54992698065000001</v>
      </c>
      <c r="CH88" s="56">
        <v>0.33461117196099999</v>
      </c>
      <c r="CI88" s="24">
        <v>4288</v>
      </c>
      <c r="CJ88" s="24">
        <v>4826</v>
      </c>
      <c r="CK88" s="24">
        <v>5466</v>
      </c>
      <c r="CL88" s="9">
        <v>10292</v>
      </c>
      <c r="CM88" s="55">
        <v>-6.4516129032258007E-2</v>
      </c>
      <c r="CN88" s="54">
        <v>2.4001865671641789</v>
      </c>
      <c r="CO88" s="51">
        <v>1265</v>
      </c>
      <c r="CP88" s="51">
        <v>6025</v>
      </c>
      <c r="CQ88" s="51">
        <v>3666</v>
      </c>
      <c r="CR88" s="56">
        <v>0.12291099883404587</v>
      </c>
      <c r="CS88" s="56">
        <v>0.58540614069179941</v>
      </c>
      <c r="CT88" s="56">
        <v>0.35619898950641277</v>
      </c>
    </row>
    <row r="89" spans="1:98">
      <c r="A89">
        <v>86</v>
      </c>
      <c r="B89" s="4" t="s">
        <v>75</v>
      </c>
      <c r="C89" s="8">
        <v>3827</v>
      </c>
      <c r="D89" s="8">
        <v>7511</v>
      </c>
      <c r="E89" s="8">
        <v>6930</v>
      </c>
      <c r="F89" s="9">
        <v>14441</v>
      </c>
      <c r="G89" s="9"/>
      <c r="H89" s="10">
        <v>3.7734517899137705</v>
      </c>
      <c r="I89" s="14">
        <v>3625</v>
      </c>
      <c r="J89" s="14">
        <v>9653</v>
      </c>
      <c r="K89" s="14">
        <v>1163</v>
      </c>
      <c r="L89" s="12">
        <v>0.25102139741015167</v>
      </c>
      <c r="M89" s="12">
        <v>0.6684440135724673</v>
      </c>
      <c r="N89" s="12">
        <v>8.0534589017381072E-2</v>
      </c>
      <c r="O89" s="8">
        <v>3868</v>
      </c>
      <c r="P89" s="8">
        <v>7328</v>
      </c>
      <c r="Q89" s="8">
        <v>6799</v>
      </c>
      <c r="R89" s="9">
        <v>14127</v>
      </c>
      <c r="S89" s="13">
        <v>-2.1743646561872443E-2</v>
      </c>
      <c r="T89" s="10">
        <v>3.6522750775594623</v>
      </c>
      <c r="U89" s="14">
        <v>3167</v>
      </c>
      <c r="V89" s="14">
        <v>9558</v>
      </c>
      <c r="W89" s="14">
        <v>1402</v>
      </c>
      <c r="X89" s="12">
        <v>0.22418064698803708</v>
      </c>
      <c r="Y89" s="12">
        <v>0.67657676789127208</v>
      </c>
      <c r="Z89" s="12">
        <v>9.9242585120690882E-2</v>
      </c>
      <c r="AA89" s="8">
        <v>3934</v>
      </c>
      <c r="AB89" s="8">
        <v>6830</v>
      </c>
      <c r="AC89" s="8">
        <v>6435</v>
      </c>
      <c r="AD89" s="9">
        <v>13265</v>
      </c>
      <c r="AE89" s="13">
        <v>-6.1017908968641565E-2</v>
      </c>
      <c r="AF89" s="10">
        <v>3.3718861209964412</v>
      </c>
      <c r="AG89" s="8">
        <v>2654</v>
      </c>
      <c r="AH89" s="8">
        <v>9025</v>
      </c>
      <c r="AI89" s="8">
        <v>1586</v>
      </c>
      <c r="AJ89" s="12">
        <v>0.20007538635506975</v>
      </c>
      <c r="AK89" s="12">
        <v>0.68036185450433473</v>
      </c>
      <c r="AL89" s="12">
        <v>0.11956275914059555</v>
      </c>
      <c r="AM89" s="8">
        <v>4106</v>
      </c>
      <c r="AN89" s="8">
        <v>6538</v>
      </c>
      <c r="AO89" s="8">
        <v>6343</v>
      </c>
      <c r="AP89" s="9">
        <v>12881</v>
      </c>
      <c r="AQ89" s="13">
        <v>-2.894836034677728E-2</v>
      </c>
      <c r="AR89" s="10">
        <v>3.1371164150024353</v>
      </c>
      <c r="AS89" s="8">
        <v>2216</v>
      </c>
      <c r="AT89" s="8">
        <v>8753</v>
      </c>
      <c r="AU89" s="8">
        <v>1912</v>
      </c>
      <c r="AV89" s="12">
        <v>0.17203633258287401</v>
      </c>
      <c r="AW89" s="12">
        <v>0.67952798695753436</v>
      </c>
      <c r="AX89" s="12">
        <v>0.14843568045959166</v>
      </c>
      <c r="AY89" s="8">
        <v>4410</v>
      </c>
      <c r="AZ89" s="8">
        <v>6478</v>
      </c>
      <c r="BA89" s="8">
        <v>6331</v>
      </c>
      <c r="BB89" s="9">
        <v>12809</v>
      </c>
      <c r="BC89" s="13">
        <v>-5.5896281344616217E-3</v>
      </c>
      <c r="BD89" s="10">
        <v>2.9045351473922905</v>
      </c>
      <c r="BE89" s="8">
        <v>2000</v>
      </c>
      <c r="BF89" s="8">
        <v>8424</v>
      </c>
      <c r="BG89" s="8">
        <v>2385</v>
      </c>
      <c r="BH89" s="12">
        <v>0.15614021391209307</v>
      </c>
      <c r="BI89" s="12">
        <v>0.657662580997736</v>
      </c>
      <c r="BJ89" s="12">
        <v>0.18619720509017099</v>
      </c>
      <c r="BK89" s="8">
        <v>4540</v>
      </c>
      <c r="BL89" s="8">
        <v>6313</v>
      </c>
      <c r="BM89" s="8">
        <v>6039</v>
      </c>
      <c r="BN89" s="9">
        <v>12352</v>
      </c>
      <c r="BO89" s="13">
        <v>-3.5678038878913299E-2</v>
      </c>
      <c r="BP89" s="10">
        <v>2.7207048458149781</v>
      </c>
      <c r="BQ89" s="8">
        <v>1762</v>
      </c>
      <c r="BR89" s="8">
        <v>7857</v>
      </c>
      <c r="BS89" s="8">
        <v>2733</v>
      </c>
      <c r="BT89" s="12">
        <v>0.14264896373056996</v>
      </c>
      <c r="BU89" s="12">
        <v>0.6360913212435233</v>
      </c>
      <c r="BV89" s="12">
        <v>0.22125971502590674</v>
      </c>
      <c r="BW89" s="24">
        <v>4416</v>
      </c>
      <c r="BX89" s="24">
        <v>5768</v>
      </c>
      <c r="BY89" s="24">
        <v>5777</v>
      </c>
      <c r="BZ89" s="9">
        <v>11545</v>
      </c>
      <c r="CA89" s="55">
        <v>-6.9900389779125272E-2</v>
      </c>
      <c r="CB89" s="54">
        <v>2.6143568840579712</v>
      </c>
      <c r="CC89" s="51">
        <v>1639</v>
      </c>
      <c r="CD89" s="51">
        <v>6970</v>
      </c>
      <c r="CE89" s="51">
        <v>2936</v>
      </c>
      <c r="CF89" s="56">
        <v>0.141966219142</v>
      </c>
      <c r="CG89" s="56">
        <v>0.60372455608499997</v>
      </c>
      <c r="CH89" s="56">
        <v>0.254309224773</v>
      </c>
      <c r="CI89" s="24">
        <v>4363</v>
      </c>
      <c r="CJ89" s="24">
        <v>5442</v>
      </c>
      <c r="CK89" s="24">
        <v>5384</v>
      </c>
      <c r="CL89" s="9">
        <v>10826</v>
      </c>
      <c r="CM89" s="55">
        <v>-6.6414188065767599E-2</v>
      </c>
      <c r="CN89" s="54">
        <v>2.4813201925280772</v>
      </c>
      <c r="CO89" s="51">
        <v>1639</v>
      </c>
      <c r="CP89" s="51">
        <v>6970</v>
      </c>
      <c r="CQ89" s="51">
        <v>2936</v>
      </c>
      <c r="CR89" s="56">
        <v>0.15139479031960096</v>
      </c>
      <c r="CS89" s="56">
        <v>0.64382043229262886</v>
      </c>
      <c r="CT89" s="56">
        <v>0.27119896545353778</v>
      </c>
    </row>
    <row r="90" spans="1:98">
      <c r="A90">
        <v>87</v>
      </c>
      <c r="B90" s="4" t="s">
        <v>76</v>
      </c>
      <c r="C90" s="8">
        <v>1786</v>
      </c>
      <c r="D90" s="8">
        <v>3423</v>
      </c>
      <c r="E90" s="8">
        <v>3616</v>
      </c>
      <c r="F90" s="9">
        <v>7039</v>
      </c>
      <c r="G90" s="9"/>
      <c r="H90" s="10">
        <v>3.941209406494961</v>
      </c>
      <c r="I90" s="14">
        <v>1463</v>
      </c>
      <c r="J90" s="14">
        <v>4772</v>
      </c>
      <c r="K90" s="14">
        <v>804</v>
      </c>
      <c r="L90" s="12">
        <v>0.20784202301463275</v>
      </c>
      <c r="M90" s="12">
        <v>0.67793720698962923</v>
      </c>
      <c r="N90" s="12">
        <v>0.11422076999573803</v>
      </c>
      <c r="O90" s="8">
        <v>1795</v>
      </c>
      <c r="P90" s="8">
        <v>3282</v>
      </c>
      <c r="Q90" s="8">
        <v>3441</v>
      </c>
      <c r="R90" s="9">
        <v>6723</v>
      </c>
      <c r="S90" s="13">
        <v>-4.4892740446086044E-2</v>
      </c>
      <c r="T90" s="10">
        <v>3.7454038997214485</v>
      </c>
      <c r="U90" s="14">
        <v>1312</v>
      </c>
      <c r="V90" s="14">
        <v>4489</v>
      </c>
      <c r="W90" s="14">
        <v>922</v>
      </c>
      <c r="X90" s="12">
        <v>0.19515097426744013</v>
      </c>
      <c r="Y90" s="12">
        <v>0.66770786851108133</v>
      </c>
      <c r="Z90" s="12">
        <v>0.13714115722147852</v>
      </c>
      <c r="AA90" s="8">
        <v>1793</v>
      </c>
      <c r="AB90" s="8">
        <v>3029</v>
      </c>
      <c r="AC90" s="8">
        <v>3302</v>
      </c>
      <c r="AD90" s="9">
        <v>6331</v>
      </c>
      <c r="AE90" s="13">
        <v>-5.8307303287223E-2</v>
      </c>
      <c r="AF90" s="10">
        <v>3.5309537088678193</v>
      </c>
      <c r="AG90" s="8">
        <v>1157</v>
      </c>
      <c r="AH90" s="8">
        <v>4094</v>
      </c>
      <c r="AI90" s="8">
        <v>1080</v>
      </c>
      <c r="AJ90" s="12">
        <v>0.18275154004106775</v>
      </c>
      <c r="AK90" s="12">
        <v>0.64665929552993207</v>
      </c>
      <c r="AL90" s="12">
        <v>0.17058916442900016</v>
      </c>
      <c r="AM90" s="8">
        <v>1810</v>
      </c>
      <c r="AN90" s="8">
        <v>2837</v>
      </c>
      <c r="AO90" s="8">
        <v>3094</v>
      </c>
      <c r="AP90" s="9">
        <v>5931</v>
      </c>
      <c r="AQ90" s="13">
        <v>-6.3181172010740805E-2</v>
      </c>
      <c r="AR90" s="10">
        <v>3.2767955801104973</v>
      </c>
      <c r="AS90" s="8">
        <v>981</v>
      </c>
      <c r="AT90" s="8">
        <v>3712</v>
      </c>
      <c r="AU90" s="8">
        <v>1238</v>
      </c>
      <c r="AV90" s="12">
        <v>0.165402124430956</v>
      </c>
      <c r="AW90" s="12">
        <v>0.62586410386106894</v>
      </c>
      <c r="AX90" s="12">
        <v>0.20873377170797505</v>
      </c>
      <c r="AY90" s="8">
        <v>1952</v>
      </c>
      <c r="AZ90" s="8">
        <v>2789</v>
      </c>
      <c r="BA90" s="8">
        <v>3044</v>
      </c>
      <c r="BB90" s="9">
        <v>5833</v>
      </c>
      <c r="BC90" s="13">
        <v>-1.6523351879952797E-2</v>
      </c>
      <c r="BD90" s="10">
        <v>2.988217213114754</v>
      </c>
      <c r="BE90" s="8">
        <v>899</v>
      </c>
      <c r="BF90" s="8">
        <v>3513</v>
      </c>
      <c r="BG90" s="8">
        <v>1421</v>
      </c>
      <c r="BH90" s="12">
        <v>0.15412309274815703</v>
      </c>
      <c r="BI90" s="12">
        <v>0.60226298645636889</v>
      </c>
      <c r="BJ90" s="12">
        <v>0.24361392079547403</v>
      </c>
      <c r="BK90" s="8">
        <v>2035</v>
      </c>
      <c r="BL90" s="8">
        <v>2740</v>
      </c>
      <c r="BM90" s="8">
        <v>2967</v>
      </c>
      <c r="BN90" s="9">
        <v>5707</v>
      </c>
      <c r="BO90" s="13">
        <v>-2.1601234356248944E-2</v>
      </c>
      <c r="BP90" s="10">
        <v>2.8044226044226046</v>
      </c>
      <c r="BQ90" s="8">
        <v>844</v>
      </c>
      <c r="BR90" s="8">
        <v>3285</v>
      </c>
      <c r="BS90" s="8">
        <v>1578</v>
      </c>
      <c r="BT90" s="12">
        <v>0.14788855791133695</v>
      </c>
      <c r="BU90" s="12">
        <v>0.57560890134922027</v>
      </c>
      <c r="BV90" s="12">
        <v>0.2765025407394428</v>
      </c>
      <c r="BW90" s="24">
        <v>2015</v>
      </c>
      <c r="BX90" s="24">
        <v>2589</v>
      </c>
      <c r="BY90" s="24">
        <v>2888</v>
      </c>
      <c r="BZ90" s="9">
        <v>5477</v>
      </c>
      <c r="CA90" s="55">
        <v>-4.1993792222019266E-2</v>
      </c>
      <c r="CB90" s="54">
        <v>2.7181141439205954</v>
      </c>
      <c r="CC90" s="51">
        <v>772</v>
      </c>
      <c r="CD90" s="51">
        <v>3096</v>
      </c>
      <c r="CE90" s="51">
        <v>1609</v>
      </c>
      <c r="CF90" s="56">
        <v>0.14095307650200001</v>
      </c>
      <c r="CG90" s="56">
        <v>0.56527295964900004</v>
      </c>
      <c r="CH90" s="56">
        <v>0.29377396384900001</v>
      </c>
      <c r="CI90" s="24">
        <v>2025</v>
      </c>
      <c r="CJ90" s="24">
        <v>2405</v>
      </c>
      <c r="CK90" s="24">
        <v>2664</v>
      </c>
      <c r="CL90" s="9">
        <v>5069</v>
      </c>
      <c r="CM90" s="55">
        <v>-8.0489248372459965E-2</v>
      </c>
      <c r="CN90" s="54">
        <v>2.50320987654321</v>
      </c>
      <c r="CO90" s="51">
        <v>772</v>
      </c>
      <c r="CP90" s="51">
        <v>3096</v>
      </c>
      <c r="CQ90" s="51">
        <v>1609</v>
      </c>
      <c r="CR90" s="56">
        <v>0.152298283685145</v>
      </c>
      <c r="CS90" s="56">
        <v>0.61077135529690274</v>
      </c>
      <c r="CT90" s="56">
        <v>0.31741960939041231</v>
      </c>
    </row>
    <row r="91" spans="1:98">
      <c r="A91">
        <v>88</v>
      </c>
      <c r="B91" s="4" t="s">
        <v>77</v>
      </c>
      <c r="C91" s="8">
        <v>1630</v>
      </c>
      <c r="D91" s="8">
        <v>2266</v>
      </c>
      <c r="E91" s="8">
        <v>2264</v>
      </c>
      <c r="F91" s="9">
        <v>4530</v>
      </c>
      <c r="G91" s="9"/>
      <c r="H91" s="10">
        <v>2.7791411042944785</v>
      </c>
      <c r="I91" s="14">
        <v>905</v>
      </c>
      <c r="J91" s="14">
        <v>3161</v>
      </c>
      <c r="K91" s="14">
        <v>464</v>
      </c>
      <c r="L91" s="12">
        <v>0.19977924944812361</v>
      </c>
      <c r="M91" s="12">
        <v>0.69779249448123626</v>
      </c>
      <c r="N91" s="12">
        <v>0.10242825607064018</v>
      </c>
      <c r="O91" s="8">
        <v>1481</v>
      </c>
      <c r="P91" s="8">
        <v>1992</v>
      </c>
      <c r="Q91" s="8">
        <v>1984</v>
      </c>
      <c r="R91" s="9">
        <v>3976</v>
      </c>
      <c r="S91" s="13">
        <v>-0.12229580573951437</v>
      </c>
      <c r="T91" s="10">
        <v>2.6846725185685347</v>
      </c>
      <c r="U91" s="14">
        <v>674</v>
      </c>
      <c r="V91" s="14">
        <v>2793</v>
      </c>
      <c r="W91" s="14">
        <v>509</v>
      </c>
      <c r="X91" s="12">
        <v>0.16951710261569417</v>
      </c>
      <c r="Y91" s="12">
        <v>0.70246478873239437</v>
      </c>
      <c r="Z91" s="12">
        <v>0.12801810865191146</v>
      </c>
      <c r="AA91" s="8">
        <v>1436</v>
      </c>
      <c r="AB91" s="8">
        <v>1841</v>
      </c>
      <c r="AC91" s="8">
        <v>1809</v>
      </c>
      <c r="AD91" s="9">
        <v>3650</v>
      </c>
      <c r="AE91" s="13">
        <v>-8.1991951710261524E-2</v>
      </c>
      <c r="AF91" s="10">
        <v>2.5417827298050137</v>
      </c>
      <c r="AG91" s="8">
        <v>543</v>
      </c>
      <c r="AH91" s="8">
        <v>2541</v>
      </c>
      <c r="AI91" s="8">
        <v>566</v>
      </c>
      <c r="AJ91" s="12">
        <v>0.14876712328767122</v>
      </c>
      <c r="AK91" s="12">
        <v>0.69616438356164378</v>
      </c>
      <c r="AL91" s="12">
        <v>0.15506849315068494</v>
      </c>
      <c r="AM91" s="8">
        <v>1348</v>
      </c>
      <c r="AN91" s="8">
        <v>1663</v>
      </c>
      <c r="AO91" s="8">
        <v>1668</v>
      </c>
      <c r="AP91" s="9">
        <v>3331</v>
      </c>
      <c r="AQ91" s="13">
        <v>-8.7397260273972655E-2</v>
      </c>
      <c r="AR91" s="10">
        <v>2.4710682492581602</v>
      </c>
      <c r="AS91" s="8">
        <v>492</v>
      </c>
      <c r="AT91" s="8">
        <v>2170</v>
      </c>
      <c r="AU91" s="8">
        <v>669</v>
      </c>
      <c r="AV91" s="12">
        <v>0.14770339237466226</v>
      </c>
      <c r="AW91" s="12">
        <v>0.65145601921344942</v>
      </c>
      <c r="AX91" s="12">
        <v>0.20084058841188832</v>
      </c>
      <c r="AY91" s="8">
        <v>1323</v>
      </c>
      <c r="AZ91" s="8">
        <v>1632</v>
      </c>
      <c r="BA91" s="8">
        <v>1604</v>
      </c>
      <c r="BB91" s="9">
        <v>3236</v>
      </c>
      <c r="BC91" s="13">
        <v>-2.8519963974782403E-2</v>
      </c>
      <c r="BD91" s="10">
        <v>2.4459561602418747</v>
      </c>
      <c r="BE91" s="8">
        <v>452</v>
      </c>
      <c r="BF91" s="8">
        <v>2004</v>
      </c>
      <c r="BG91" s="8">
        <v>779</v>
      </c>
      <c r="BH91" s="12">
        <v>0.13967861557478367</v>
      </c>
      <c r="BI91" s="12">
        <v>0.61928306551297896</v>
      </c>
      <c r="BJ91" s="12">
        <v>0.24072929542645241</v>
      </c>
      <c r="BK91" s="8">
        <v>1220</v>
      </c>
      <c r="BL91" s="8">
        <v>1513</v>
      </c>
      <c r="BM91" s="8">
        <v>1434</v>
      </c>
      <c r="BN91" s="9">
        <v>2947</v>
      </c>
      <c r="BO91" s="13">
        <v>-8.9307787391841753E-2</v>
      </c>
      <c r="BP91" s="10">
        <v>2.4155737704918034</v>
      </c>
      <c r="BQ91" s="8">
        <v>385</v>
      </c>
      <c r="BR91" s="8">
        <v>1752</v>
      </c>
      <c r="BS91" s="8">
        <v>810</v>
      </c>
      <c r="BT91" s="12">
        <v>0.13064133016627077</v>
      </c>
      <c r="BU91" s="12">
        <v>0.59450288428910758</v>
      </c>
      <c r="BV91" s="12">
        <v>0.27485578554462164</v>
      </c>
      <c r="BW91" s="24">
        <v>1199</v>
      </c>
      <c r="BX91" s="24">
        <v>1401</v>
      </c>
      <c r="BY91" s="24">
        <v>1413</v>
      </c>
      <c r="BZ91" s="9">
        <v>2814</v>
      </c>
      <c r="CA91" s="55">
        <v>-4.7263681592039752E-2</v>
      </c>
      <c r="CB91" s="54">
        <v>2.3469557964970811</v>
      </c>
      <c r="CC91" s="51">
        <v>324</v>
      </c>
      <c r="CD91" s="51">
        <v>1637</v>
      </c>
      <c r="CE91" s="51">
        <v>853</v>
      </c>
      <c r="CF91" s="56">
        <v>0.115138592751</v>
      </c>
      <c r="CG91" s="56">
        <v>0.58173418621200002</v>
      </c>
      <c r="CH91" s="56">
        <v>0.30312722103799999</v>
      </c>
      <c r="CI91" s="24">
        <v>1132</v>
      </c>
      <c r="CJ91" s="24">
        <v>1273</v>
      </c>
      <c r="CK91" s="24">
        <v>1282</v>
      </c>
      <c r="CL91" s="9">
        <v>2555</v>
      </c>
      <c r="CM91" s="55">
        <v>-0.10136986301369856</v>
      </c>
      <c r="CN91" s="54">
        <v>2.2570671378091873</v>
      </c>
      <c r="CO91" s="51">
        <v>324</v>
      </c>
      <c r="CP91" s="51">
        <v>1637</v>
      </c>
      <c r="CQ91" s="51">
        <v>853</v>
      </c>
      <c r="CR91" s="56">
        <v>0.12681017612524462</v>
      </c>
      <c r="CS91" s="56">
        <v>0.64070450097847353</v>
      </c>
      <c r="CT91" s="56">
        <v>0.33385518590998042</v>
      </c>
    </row>
    <row r="92" spans="1:98">
      <c r="A92">
        <v>89</v>
      </c>
      <c r="B92" s="4" t="s">
        <v>78</v>
      </c>
      <c r="C92" s="14">
        <v>632</v>
      </c>
      <c r="D92" s="14">
        <v>850</v>
      </c>
      <c r="E92" s="14">
        <v>751</v>
      </c>
      <c r="F92" s="11">
        <v>1601</v>
      </c>
      <c r="G92" s="9"/>
      <c r="H92" s="10">
        <v>2.5332278481012658</v>
      </c>
      <c r="I92" s="14">
        <v>324</v>
      </c>
      <c r="J92" s="14">
        <v>1137</v>
      </c>
      <c r="K92" s="14">
        <v>140</v>
      </c>
      <c r="L92" s="12">
        <v>0.20237351655215491</v>
      </c>
      <c r="M92" s="12">
        <v>0.71018113678950656</v>
      </c>
      <c r="N92" s="12">
        <v>8.7445346658338544E-2</v>
      </c>
      <c r="O92" s="14">
        <v>1114</v>
      </c>
      <c r="P92" s="14">
        <v>1310</v>
      </c>
      <c r="Q92" s="14">
        <v>787</v>
      </c>
      <c r="R92" s="11">
        <v>2097</v>
      </c>
      <c r="S92" s="13">
        <v>0.30980637101811359</v>
      </c>
      <c r="T92" s="10">
        <v>1.8824057450628366</v>
      </c>
      <c r="U92" s="14">
        <v>331</v>
      </c>
      <c r="V92" s="14">
        <v>1609</v>
      </c>
      <c r="W92" s="14">
        <v>157</v>
      </c>
      <c r="X92" s="12">
        <v>0.15784453981878874</v>
      </c>
      <c r="Y92" s="12">
        <v>0.76728659990462567</v>
      </c>
      <c r="Z92" s="12">
        <v>7.4868860276585597E-2</v>
      </c>
      <c r="AA92" s="14">
        <v>1673</v>
      </c>
      <c r="AB92" s="8">
        <v>1736</v>
      </c>
      <c r="AC92" s="8">
        <v>985</v>
      </c>
      <c r="AD92" s="11">
        <v>2721</v>
      </c>
      <c r="AE92" s="13">
        <v>0.29756795422031468</v>
      </c>
      <c r="AF92" s="10">
        <v>1.6264196054991034</v>
      </c>
      <c r="AG92" s="8">
        <v>336</v>
      </c>
      <c r="AH92" s="8">
        <v>2181</v>
      </c>
      <c r="AI92" s="8">
        <v>204</v>
      </c>
      <c r="AJ92" s="12">
        <v>0.12348401323042998</v>
      </c>
      <c r="AK92" s="12">
        <v>0.80154355016538037</v>
      </c>
      <c r="AL92" s="12">
        <v>7.4972436604189632E-2</v>
      </c>
      <c r="AM92" s="11">
        <v>1170</v>
      </c>
      <c r="AN92" s="8">
        <v>1144</v>
      </c>
      <c r="AO92" s="8">
        <v>960</v>
      </c>
      <c r="AP92" s="11">
        <v>2104</v>
      </c>
      <c r="AQ92" s="13">
        <v>-0.22675486953325985</v>
      </c>
      <c r="AR92" s="10">
        <v>1.7982905982905983</v>
      </c>
      <c r="AS92" s="8">
        <v>282</v>
      </c>
      <c r="AT92" s="8">
        <v>1588</v>
      </c>
      <c r="AU92" s="8">
        <v>234</v>
      </c>
      <c r="AV92" s="12">
        <v>0.13403041825095058</v>
      </c>
      <c r="AW92" s="12">
        <v>0.75475285171102657</v>
      </c>
      <c r="AX92" s="12">
        <v>0.11121673003802281</v>
      </c>
      <c r="AY92" s="26">
        <v>1028</v>
      </c>
      <c r="AZ92" s="26">
        <v>993</v>
      </c>
      <c r="BA92" s="26">
        <v>880</v>
      </c>
      <c r="BB92" s="11">
        <v>1873</v>
      </c>
      <c r="BC92" s="13">
        <v>-0.10979087452471481</v>
      </c>
      <c r="BD92" s="10">
        <v>1.8219844357976653</v>
      </c>
      <c r="BE92" s="8">
        <v>229</v>
      </c>
      <c r="BF92" s="8">
        <v>1355</v>
      </c>
      <c r="BG92" s="8">
        <v>289</v>
      </c>
      <c r="BH92" s="12">
        <v>0.12226374799786439</v>
      </c>
      <c r="BI92" s="12">
        <v>0.72343833422317139</v>
      </c>
      <c r="BJ92" s="12">
        <v>0.15429791777896423</v>
      </c>
      <c r="BK92" s="26">
        <v>1051</v>
      </c>
      <c r="BL92" s="26">
        <v>1025</v>
      </c>
      <c r="BM92" s="26">
        <v>794</v>
      </c>
      <c r="BN92" s="11">
        <v>1819</v>
      </c>
      <c r="BO92" s="13">
        <v>-2.8830752802989856E-2</v>
      </c>
      <c r="BP92" s="10">
        <v>1.7307326355851569</v>
      </c>
      <c r="BQ92" s="8">
        <v>205</v>
      </c>
      <c r="BR92" s="8">
        <v>1299</v>
      </c>
      <c r="BS92" s="8">
        <v>315</v>
      </c>
      <c r="BT92" s="12">
        <v>0.11269928532160528</v>
      </c>
      <c r="BU92" s="12">
        <v>0.71412864211104998</v>
      </c>
      <c r="BV92" s="12">
        <v>0.17317207256734468</v>
      </c>
      <c r="BW92" s="34">
        <v>794</v>
      </c>
      <c r="BX92" s="34">
        <v>779</v>
      </c>
      <c r="BY92" s="34">
        <v>615</v>
      </c>
      <c r="BZ92" s="9">
        <v>1394</v>
      </c>
      <c r="CA92" s="55">
        <v>-0.30487804878048785</v>
      </c>
      <c r="CB92" s="54">
        <v>1.7556675062972291</v>
      </c>
      <c r="CC92" s="51">
        <v>130</v>
      </c>
      <c r="CD92" s="51">
        <v>964</v>
      </c>
      <c r="CE92" s="51">
        <v>294</v>
      </c>
      <c r="CF92" s="56">
        <v>9.3659942363000001E-2</v>
      </c>
      <c r="CG92" s="56">
        <v>0.69452449567700003</v>
      </c>
      <c r="CH92" s="56">
        <v>0.21181556195999998</v>
      </c>
      <c r="CI92" s="34">
        <v>704</v>
      </c>
      <c r="CJ92" s="34">
        <v>604</v>
      </c>
      <c r="CK92" s="34">
        <v>607</v>
      </c>
      <c r="CL92" s="9">
        <v>1211</v>
      </c>
      <c r="CM92" s="55">
        <v>-0.15111478117258459</v>
      </c>
      <c r="CN92" s="54">
        <v>1.7201704545454546</v>
      </c>
      <c r="CO92" s="51">
        <v>130</v>
      </c>
      <c r="CP92" s="51">
        <v>964</v>
      </c>
      <c r="CQ92" s="51">
        <v>294</v>
      </c>
      <c r="CR92" s="56">
        <v>0.10734929810074319</v>
      </c>
      <c r="CS92" s="56">
        <v>0.79603633360858794</v>
      </c>
      <c r="CT92" s="56">
        <v>0.24277456647398843</v>
      </c>
    </row>
    <row r="93" spans="1:98">
      <c r="A93">
        <v>90</v>
      </c>
      <c r="B93" s="4" t="s">
        <v>79</v>
      </c>
      <c r="C93" s="8">
        <v>1928</v>
      </c>
      <c r="D93" s="8">
        <v>3279</v>
      </c>
      <c r="E93" s="8">
        <v>3417</v>
      </c>
      <c r="F93" s="9">
        <v>6696</v>
      </c>
      <c r="G93" s="9"/>
      <c r="H93" s="10">
        <v>3.4730290456431536</v>
      </c>
      <c r="I93" s="14">
        <v>1419</v>
      </c>
      <c r="J93" s="14">
        <v>4380</v>
      </c>
      <c r="K93" s="14">
        <v>897</v>
      </c>
      <c r="L93" s="12">
        <v>0.21191756272401432</v>
      </c>
      <c r="M93" s="12">
        <v>0.65412186379928317</v>
      </c>
      <c r="N93" s="12">
        <v>0.13396057347670251</v>
      </c>
      <c r="O93" s="8">
        <v>1940</v>
      </c>
      <c r="P93" s="8">
        <v>3101</v>
      </c>
      <c r="Q93" s="8">
        <v>3234</v>
      </c>
      <c r="R93" s="9">
        <v>6335</v>
      </c>
      <c r="S93" s="13">
        <v>-5.3912783751493443E-2</v>
      </c>
      <c r="T93" s="10">
        <v>3.2654639175257731</v>
      </c>
      <c r="U93" s="14">
        <v>1159</v>
      </c>
      <c r="V93" s="14">
        <v>4144</v>
      </c>
      <c r="W93" s="14">
        <v>1032</v>
      </c>
      <c r="X93" s="12">
        <v>0.18295185477505921</v>
      </c>
      <c r="Y93" s="12">
        <v>0.65414364640883982</v>
      </c>
      <c r="Z93" s="12">
        <v>0.16290449881610103</v>
      </c>
      <c r="AA93" s="8">
        <v>1794</v>
      </c>
      <c r="AB93" s="8">
        <v>2676</v>
      </c>
      <c r="AC93" s="8">
        <v>2947</v>
      </c>
      <c r="AD93" s="9">
        <v>5623</v>
      </c>
      <c r="AE93" s="13">
        <v>-0.11239147592738752</v>
      </c>
      <c r="AF93" s="10">
        <v>3.1343366778149386</v>
      </c>
      <c r="AG93" s="8">
        <v>886</v>
      </c>
      <c r="AH93" s="8">
        <v>3560</v>
      </c>
      <c r="AI93" s="8">
        <v>1177</v>
      </c>
      <c r="AJ93" s="12">
        <v>0.15756713498132668</v>
      </c>
      <c r="AK93" s="12">
        <v>0.63311399608749774</v>
      </c>
      <c r="AL93" s="12">
        <v>0.20931886893117552</v>
      </c>
      <c r="AM93" s="8">
        <v>1719</v>
      </c>
      <c r="AN93" s="8">
        <v>2358</v>
      </c>
      <c r="AO93" s="8">
        <v>2644</v>
      </c>
      <c r="AP93" s="9">
        <v>5002</v>
      </c>
      <c r="AQ93" s="13">
        <v>-0.11043926729503828</v>
      </c>
      <c r="AR93" s="10">
        <v>2.9098312972658524</v>
      </c>
      <c r="AS93" s="8">
        <v>674</v>
      </c>
      <c r="AT93" s="8">
        <v>3002</v>
      </c>
      <c r="AU93" s="8">
        <v>1326</v>
      </c>
      <c r="AV93" s="12">
        <v>0.13474610155937625</v>
      </c>
      <c r="AW93" s="12">
        <v>0.60015993602558981</v>
      </c>
      <c r="AX93" s="12">
        <v>0.26509396241503397</v>
      </c>
      <c r="AY93" s="8">
        <v>1814</v>
      </c>
      <c r="AZ93" s="8">
        <v>2252</v>
      </c>
      <c r="BA93" s="8">
        <v>2458</v>
      </c>
      <c r="BB93" s="9">
        <v>4710</v>
      </c>
      <c r="BC93" s="13">
        <v>-5.8376649340263875E-2</v>
      </c>
      <c r="BD93" s="10">
        <v>2.5964718853362734</v>
      </c>
      <c r="BE93" s="8">
        <v>510</v>
      </c>
      <c r="BF93" s="8">
        <v>2768</v>
      </c>
      <c r="BG93" s="8">
        <v>1431</v>
      </c>
      <c r="BH93" s="12">
        <v>0.10828025477707007</v>
      </c>
      <c r="BI93" s="12">
        <v>0.58768577494692142</v>
      </c>
      <c r="BJ93" s="12">
        <v>0.3038216560509554</v>
      </c>
      <c r="BK93" s="8">
        <v>1646</v>
      </c>
      <c r="BL93" s="8">
        <v>1970</v>
      </c>
      <c r="BM93" s="8">
        <v>2268</v>
      </c>
      <c r="BN93" s="9">
        <v>4238</v>
      </c>
      <c r="BO93" s="13">
        <v>-0.10021231422505306</v>
      </c>
      <c r="BP93" s="10">
        <v>2.5747266099635482</v>
      </c>
      <c r="BQ93" s="8">
        <v>458</v>
      </c>
      <c r="BR93" s="8">
        <v>2303</v>
      </c>
      <c r="BS93" s="8">
        <v>1477</v>
      </c>
      <c r="BT93" s="12">
        <v>0.10806984426616328</v>
      </c>
      <c r="BU93" s="12">
        <v>0.54341670599339309</v>
      </c>
      <c r="BV93" s="12">
        <v>0.34851344974044363</v>
      </c>
      <c r="BW93" s="24">
        <v>1601</v>
      </c>
      <c r="BX93" s="24">
        <v>1757</v>
      </c>
      <c r="BY93" s="24">
        <v>2075</v>
      </c>
      <c r="BZ93" s="9">
        <v>3832</v>
      </c>
      <c r="CA93" s="55">
        <v>-0.10594989561586644</v>
      </c>
      <c r="CB93" s="54">
        <v>2.3935040599625235</v>
      </c>
      <c r="CC93" s="51">
        <v>400</v>
      </c>
      <c r="CD93" s="51">
        <v>1927</v>
      </c>
      <c r="CE93" s="51">
        <v>1505</v>
      </c>
      <c r="CF93" s="56">
        <v>0.104384133612</v>
      </c>
      <c r="CG93" s="56">
        <v>0.50287056367399996</v>
      </c>
      <c r="CH93" s="56">
        <v>0.39274530271400004</v>
      </c>
      <c r="CI93" s="24">
        <v>1533</v>
      </c>
      <c r="CJ93" s="24">
        <v>1656</v>
      </c>
      <c r="CK93" s="24">
        <v>1940</v>
      </c>
      <c r="CL93" s="9">
        <v>3596</v>
      </c>
      <c r="CM93" s="55">
        <v>-6.5628476084538478E-2</v>
      </c>
      <c r="CN93" s="54">
        <v>2.345727332028702</v>
      </c>
      <c r="CO93" s="51">
        <v>400</v>
      </c>
      <c r="CP93" s="51">
        <v>1927</v>
      </c>
      <c r="CQ93" s="51">
        <v>1505</v>
      </c>
      <c r="CR93" s="56">
        <v>0.11123470522803114</v>
      </c>
      <c r="CS93" s="56">
        <v>0.53587319243604004</v>
      </c>
      <c r="CT93" s="56">
        <v>0.41852057842046719</v>
      </c>
    </row>
    <row r="94" spans="1:98">
      <c r="A94">
        <v>91</v>
      </c>
      <c r="B94" s="4" t="s">
        <v>80</v>
      </c>
      <c r="C94" s="8">
        <v>1519</v>
      </c>
      <c r="D94" s="8">
        <v>2649</v>
      </c>
      <c r="E94" s="8">
        <v>2832</v>
      </c>
      <c r="F94" s="9">
        <v>5481</v>
      </c>
      <c r="G94" s="9"/>
      <c r="H94" s="10">
        <v>3.6082949308755761</v>
      </c>
      <c r="I94" s="14">
        <v>1150</v>
      </c>
      <c r="J94" s="14">
        <v>3675</v>
      </c>
      <c r="K94" s="14">
        <v>656</v>
      </c>
      <c r="L94" s="12">
        <v>0.20981572705710635</v>
      </c>
      <c r="M94" s="12">
        <v>0.67049808429118773</v>
      </c>
      <c r="N94" s="12">
        <v>0.1196861886517059</v>
      </c>
      <c r="O94" s="8">
        <v>1414</v>
      </c>
      <c r="P94" s="8">
        <v>2422</v>
      </c>
      <c r="Q94" s="8">
        <v>2689</v>
      </c>
      <c r="R94" s="9">
        <v>5111</v>
      </c>
      <c r="S94" s="13">
        <v>-6.7505929574895096E-2</v>
      </c>
      <c r="T94" s="10">
        <v>3.6145685997171144</v>
      </c>
      <c r="U94" s="14">
        <v>1011</v>
      </c>
      <c r="V94" s="14">
        <v>3333</v>
      </c>
      <c r="W94" s="14">
        <v>767</v>
      </c>
      <c r="X94" s="12">
        <v>0.19780864801408726</v>
      </c>
      <c r="Y94" s="12">
        <v>0.65212287223635301</v>
      </c>
      <c r="Z94" s="12">
        <v>0.15006847974955978</v>
      </c>
      <c r="AA94" s="8">
        <v>1385</v>
      </c>
      <c r="AB94" s="8">
        <v>2220</v>
      </c>
      <c r="AC94" s="8">
        <v>2483</v>
      </c>
      <c r="AD94" s="9">
        <v>4703</v>
      </c>
      <c r="AE94" s="13">
        <v>-7.9827822343964017E-2</v>
      </c>
      <c r="AF94" s="10">
        <v>3.3956678700361009</v>
      </c>
      <c r="AG94" s="8">
        <v>780</v>
      </c>
      <c r="AH94" s="8">
        <v>2984</v>
      </c>
      <c r="AI94" s="8">
        <v>934</v>
      </c>
      <c r="AJ94" s="12">
        <v>0.16585158409525835</v>
      </c>
      <c r="AK94" s="12">
        <v>0.63448862428237296</v>
      </c>
      <c r="AL94" s="12">
        <v>0.19859664044227088</v>
      </c>
      <c r="AM94" s="8">
        <v>1403</v>
      </c>
      <c r="AN94" s="8">
        <v>2090</v>
      </c>
      <c r="AO94" s="8">
        <v>2376</v>
      </c>
      <c r="AP94" s="9">
        <v>4466</v>
      </c>
      <c r="AQ94" s="13">
        <v>-5.0393365936636236E-2</v>
      </c>
      <c r="AR94" s="10">
        <v>3.1831789023521027</v>
      </c>
      <c r="AS94" s="8">
        <v>621</v>
      </c>
      <c r="AT94" s="8">
        <v>2781</v>
      </c>
      <c r="AU94" s="8">
        <v>1064</v>
      </c>
      <c r="AV94" s="12">
        <v>0.13905060456784596</v>
      </c>
      <c r="AW94" s="12">
        <v>0.622704881325571</v>
      </c>
      <c r="AX94" s="12">
        <v>0.23824451410658307</v>
      </c>
      <c r="AY94" s="8">
        <v>1414</v>
      </c>
      <c r="AZ94" s="8">
        <v>1982</v>
      </c>
      <c r="BA94" s="8">
        <v>2176</v>
      </c>
      <c r="BB94" s="9">
        <v>4158</v>
      </c>
      <c r="BC94" s="13">
        <v>-6.8965517241379337E-2</v>
      </c>
      <c r="BD94" s="10">
        <v>2.9405940594059405</v>
      </c>
      <c r="BE94" s="8">
        <v>516</v>
      </c>
      <c r="BF94" s="8">
        <v>2482</v>
      </c>
      <c r="BG94" s="8">
        <v>1160</v>
      </c>
      <c r="BH94" s="12">
        <v>0.1240981240981241</v>
      </c>
      <c r="BI94" s="12">
        <v>0.59692159692159696</v>
      </c>
      <c r="BJ94" s="12">
        <v>0.278980278980279</v>
      </c>
      <c r="BK94" s="8">
        <v>1422</v>
      </c>
      <c r="BL94" s="8">
        <v>1920</v>
      </c>
      <c r="BM94" s="8">
        <v>2032</v>
      </c>
      <c r="BN94" s="9">
        <v>3952</v>
      </c>
      <c r="BO94" s="13">
        <v>-4.9543049543049555E-2</v>
      </c>
      <c r="BP94" s="10">
        <v>2.7791842475386779</v>
      </c>
      <c r="BQ94" s="8">
        <v>434</v>
      </c>
      <c r="BR94" s="8">
        <v>2316</v>
      </c>
      <c r="BS94" s="8">
        <v>1202</v>
      </c>
      <c r="BT94" s="12">
        <v>0.10981781376518218</v>
      </c>
      <c r="BU94" s="12">
        <v>0.58603238866396756</v>
      </c>
      <c r="BV94" s="12">
        <v>0.3041497975708502</v>
      </c>
      <c r="BW94" s="24">
        <v>1329</v>
      </c>
      <c r="BX94" s="24">
        <v>1705</v>
      </c>
      <c r="BY94" s="24">
        <v>1860</v>
      </c>
      <c r="BZ94" s="9">
        <v>3565</v>
      </c>
      <c r="CA94" s="55">
        <v>-0.108555399719495</v>
      </c>
      <c r="CB94" s="54">
        <v>2.6824680210684724</v>
      </c>
      <c r="CC94" s="51">
        <v>385</v>
      </c>
      <c r="CD94" s="51">
        <v>1978</v>
      </c>
      <c r="CE94" s="51">
        <v>1202</v>
      </c>
      <c r="CF94" s="56">
        <v>0.107994389902</v>
      </c>
      <c r="CG94" s="56">
        <v>0.554838709677</v>
      </c>
      <c r="CH94" s="56">
        <v>0.337166900421</v>
      </c>
      <c r="CI94" s="24">
        <v>1330</v>
      </c>
      <c r="CJ94" s="24">
        <v>1567</v>
      </c>
      <c r="CK94" s="24">
        <v>1661</v>
      </c>
      <c r="CL94" s="9">
        <v>3228</v>
      </c>
      <c r="CM94" s="55">
        <v>-0.10439900867410155</v>
      </c>
      <c r="CN94" s="54">
        <v>2.4270676691729323</v>
      </c>
      <c r="CO94" s="51">
        <v>385</v>
      </c>
      <c r="CP94" s="51">
        <v>1978</v>
      </c>
      <c r="CQ94" s="51">
        <v>1202</v>
      </c>
      <c r="CR94" s="56">
        <v>0.11926889714993805</v>
      </c>
      <c r="CS94" s="56">
        <v>0.61276332094175956</v>
      </c>
      <c r="CT94" s="56">
        <v>0.37236679058240396</v>
      </c>
    </row>
    <row r="95" spans="1:98">
      <c r="A95">
        <v>92</v>
      </c>
      <c r="B95" s="4" t="s">
        <v>81</v>
      </c>
      <c r="C95" s="8">
        <v>2351</v>
      </c>
      <c r="D95" s="8">
        <v>3440</v>
      </c>
      <c r="E95" s="8">
        <v>3733</v>
      </c>
      <c r="F95" s="9">
        <v>7173</v>
      </c>
      <c r="G95" s="9"/>
      <c r="H95" s="10">
        <v>3.051042109740536</v>
      </c>
      <c r="I95" s="14">
        <v>1518</v>
      </c>
      <c r="J95" s="14">
        <v>4904</v>
      </c>
      <c r="K95" s="14">
        <v>751</v>
      </c>
      <c r="L95" s="12">
        <v>0.21162693433709745</v>
      </c>
      <c r="M95" s="12">
        <v>0.68367489195594588</v>
      </c>
      <c r="N95" s="12">
        <v>0.10469817370695664</v>
      </c>
      <c r="O95" s="8">
        <v>1979</v>
      </c>
      <c r="P95" s="8">
        <v>2718</v>
      </c>
      <c r="Q95" s="8">
        <v>3012</v>
      </c>
      <c r="R95" s="9">
        <v>5730</v>
      </c>
      <c r="S95" s="13">
        <v>-0.20117105813467173</v>
      </c>
      <c r="T95" s="10">
        <v>2.8954017180394138</v>
      </c>
      <c r="U95" s="14">
        <v>1019</v>
      </c>
      <c r="V95" s="14">
        <v>3861</v>
      </c>
      <c r="W95" s="14">
        <v>850</v>
      </c>
      <c r="X95" s="12">
        <v>0.17783595113438044</v>
      </c>
      <c r="Y95" s="12">
        <v>0.6738219895287958</v>
      </c>
      <c r="Z95" s="12">
        <v>0.14834205933682373</v>
      </c>
      <c r="AA95" s="8">
        <v>1848</v>
      </c>
      <c r="AB95" s="8">
        <v>2391</v>
      </c>
      <c r="AC95" s="8">
        <v>2674</v>
      </c>
      <c r="AD95" s="9">
        <v>5065</v>
      </c>
      <c r="AE95" s="13">
        <v>-0.11605584642233857</v>
      </c>
      <c r="AF95" s="10">
        <v>2.7408008658008658</v>
      </c>
      <c r="AG95" s="8">
        <v>744</v>
      </c>
      <c r="AH95" s="8">
        <v>3313</v>
      </c>
      <c r="AI95" s="8">
        <v>1008</v>
      </c>
      <c r="AJ95" s="12">
        <v>0.14689042448173742</v>
      </c>
      <c r="AK95" s="12">
        <v>0.65409674234945703</v>
      </c>
      <c r="AL95" s="12">
        <v>0.19901283316880553</v>
      </c>
      <c r="AM95" s="8">
        <v>1837</v>
      </c>
      <c r="AN95" s="8">
        <v>2281</v>
      </c>
      <c r="AO95" s="8">
        <v>2466</v>
      </c>
      <c r="AP95" s="9">
        <v>4747</v>
      </c>
      <c r="AQ95" s="13">
        <v>-6.2783810463968415E-2</v>
      </c>
      <c r="AR95" s="10">
        <v>2.5841045182362548</v>
      </c>
      <c r="AS95" s="8">
        <v>593</v>
      </c>
      <c r="AT95" s="8">
        <v>2977</v>
      </c>
      <c r="AU95" s="8">
        <v>1177</v>
      </c>
      <c r="AV95" s="12">
        <v>0.12492100273857173</v>
      </c>
      <c r="AW95" s="12">
        <v>0.6271329260585633</v>
      </c>
      <c r="AX95" s="12">
        <v>0.24794607120286496</v>
      </c>
      <c r="AY95" s="8">
        <v>1809</v>
      </c>
      <c r="AZ95" s="8">
        <v>2121</v>
      </c>
      <c r="BA95" s="8">
        <v>2292</v>
      </c>
      <c r="BB95" s="9">
        <v>4413</v>
      </c>
      <c r="BC95" s="13">
        <v>-7.0360227512112905E-2</v>
      </c>
      <c r="BD95" s="10">
        <v>2.4394693200663351</v>
      </c>
      <c r="BE95" s="8">
        <v>473</v>
      </c>
      <c r="BF95" s="8">
        <v>2624</v>
      </c>
      <c r="BG95" s="8">
        <v>1316</v>
      </c>
      <c r="BH95" s="12">
        <v>0.10718332200317245</v>
      </c>
      <c r="BI95" s="12">
        <v>0.59460684341717651</v>
      </c>
      <c r="BJ95" s="12">
        <v>0.29820983457965106</v>
      </c>
      <c r="BK95" s="8">
        <v>1771</v>
      </c>
      <c r="BL95" s="8">
        <v>1970</v>
      </c>
      <c r="BM95" s="8">
        <v>2176</v>
      </c>
      <c r="BN95" s="9">
        <v>4146</v>
      </c>
      <c r="BO95" s="13">
        <v>-6.0503059143439786E-2</v>
      </c>
      <c r="BP95" s="10">
        <v>2.3410502540937324</v>
      </c>
      <c r="BQ95" s="8">
        <v>411</v>
      </c>
      <c r="BR95" s="8">
        <v>2353</v>
      </c>
      <c r="BS95" s="8">
        <v>1382</v>
      </c>
      <c r="BT95" s="12">
        <v>9.9131693198263385E-2</v>
      </c>
      <c r="BU95" s="12">
        <v>0.56753497346840331</v>
      </c>
      <c r="BV95" s="12">
        <v>0.33333333333333331</v>
      </c>
      <c r="BW95" s="24">
        <v>1685</v>
      </c>
      <c r="BX95" s="24">
        <v>1800</v>
      </c>
      <c r="BY95" s="24">
        <v>1975</v>
      </c>
      <c r="BZ95" s="9">
        <v>3775</v>
      </c>
      <c r="CA95" s="55">
        <v>-9.8278145695364305E-2</v>
      </c>
      <c r="CB95" s="54">
        <v>2.2403560830860534</v>
      </c>
      <c r="CC95" s="51">
        <v>365</v>
      </c>
      <c r="CD95" s="51">
        <v>2032</v>
      </c>
      <c r="CE95" s="51">
        <v>1378</v>
      </c>
      <c r="CF95" s="56">
        <v>9.668874172200001E-2</v>
      </c>
      <c r="CG95" s="56">
        <v>0.53827814569499999</v>
      </c>
      <c r="CH95" s="56">
        <v>0.36503311258300003</v>
      </c>
      <c r="CI95" s="24">
        <v>1674</v>
      </c>
      <c r="CJ95" s="24">
        <v>1718</v>
      </c>
      <c r="CK95" s="24">
        <v>1829</v>
      </c>
      <c r="CL95" s="9">
        <v>3547</v>
      </c>
      <c r="CM95" s="55">
        <v>-6.4279672963067469E-2</v>
      </c>
      <c r="CN95" s="54">
        <v>2.1188769414575868</v>
      </c>
      <c r="CO95" s="51">
        <v>365</v>
      </c>
      <c r="CP95" s="51">
        <v>2032</v>
      </c>
      <c r="CQ95" s="51">
        <v>1378</v>
      </c>
      <c r="CR95" s="56">
        <v>0.10290386241894559</v>
      </c>
      <c r="CS95" s="56">
        <v>0.57287848886382864</v>
      </c>
      <c r="CT95" s="56">
        <v>0.38849732168029322</v>
      </c>
    </row>
    <row r="96" spans="1:98">
      <c r="A96">
        <v>93</v>
      </c>
      <c r="B96" s="4" t="s">
        <v>82</v>
      </c>
      <c r="C96" s="8">
        <v>2647</v>
      </c>
      <c r="D96" s="8">
        <v>4006</v>
      </c>
      <c r="E96" s="8">
        <v>4344</v>
      </c>
      <c r="F96" s="9">
        <v>8350</v>
      </c>
      <c r="G96" s="9"/>
      <c r="H96" s="10">
        <v>3.1545145447676615</v>
      </c>
      <c r="I96" s="14">
        <v>1774</v>
      </c>
      <c r="J96" s="14">
        <v>5582</v>
      </c>
      <c r="K96" s="14">
        <v>994</v>
      </c>
      <c r="L96" s="12">
        <v>0.21245508982035929</v>
      </c>
      <c r="M96" s="12">
        <v>0.66850299401197599</v>
      </c>
      <c r="N96" s="12">
        <v>0.11904191616766467</v>
      </c>
      <c r="O96" s="8">
        <v>2619</v>
      </c>
      <c r="P96" s="8">
        <v>3805</v>
      </c>
      <c r="Q96" s="8">
        <v>4084</v>
      </c>
      <c r="R96" s="9">
        <v>7889</v>
      </c>
      <c r="S96" s="13">
        <v>-5.5209580838323391E-2</v>
      </c>
      <c r="T96" s="10">
        <v>3.0122184039709814</v>
      </c>
      <c r="U96" s="14">
        <v>1498</v>
      </c>
      <c r="V96" s="14">
        <v>5279</v>
      </c>
      <c r="W96" s="14">
        <v>1112</v>
      </c>
      <c r="X96" s="12">
        <v>0.1898846495119787</v>
      </c>
      <c r="Y96" s="12">
        <v>0.66915958930155917</v>
      </c>
      <c r="Z96" s="12">
        <v>0.14095576118646216</v>
      </c>
      <c r="AA96" s="8">
        <v>2450</v>
      </c>
      <c r="AB96" s="8">
        <v>3390</v>
      </c>
      <c r="AC96" s="8">
        <v>3713</v>
      </c>
      <c r="AD96" s="9">
        <v>7103</v>
      </c>
      <c r="AE96" s="13">
        <v>-9.9632399543668426E-2</v>
      </c>
      <c r="AF96" s="10">
        <v>2.8991836734693877</v>
      </c>
      <c r="AG96" s="8">
        <v>1126</v>
      </c>
      <c r="AH96" s="8">
        <v>4723</v>
      </c>
      <c r="AI96" s="8">
        <v>1254</v>
      </c>
      <c r="AJ96" s="12">
        <v>0.15852456708433058</v>
      </c>
      <c r="AK96" s="12">
        <v>0.66493031113613965</v>
      </c>
      <c r="AL96" s="12">
        <v>0.17654512177952977</v>
      </c>
      <c r="AM96" s="8">
        <v>2379</v>
      </c>
      <c r="AN96" s="8">
        <v>3127</v>
      </c>
      <c r="AO96" s="8">
        <v>3413</v>
      </c>
      <c r="AP96" s="9">
        <v>6540</v>
      </c>
      <c r="AQ96" s="13">
        <v>-7.9262283542165246E-2</v>
      </c>
      <c r="AR96" s="10">
        <v>2.7490542244640603</v>
      </c>
      <c r="AS96" s="8">
        <v>930</v>
      </c>
      <c r="AT96" s="8">
        <v>4216</v>
      </c>
      <c r="AU96" s="8">
        <v>1394</v>
      </c>
      <c r="AV96" s="12">
        <v>0.14220183486238533</v>
      </c>
      <c r="AW96" s="12">
        <v>0.64464831804281342</v>
      </c>
      <c r="AX96" s="12">
        <v>0.21314984709480123</v>
      </c>
      <c r="AY96" s="8">
        <v>2324</v>
      </c>
      <c r="AZ96" s="8">
        <v>2886</v>
      </c>
      <c r="BA96" s="8">
        <v>3154</v>
      </c>
      <c r="BB96" s="9">
        <v>6040</v>
      </c>
      <c r="BC96" s="13">
        <v>-7.6452599388379228E-2</v>
      </c>
      <c r="BD96" s="10">
        <v>2.5989672977624787</v>
      </c>
      <c r="BE96" s="8">
        <v>787</v>
      </c>
      <c r="BF96" s="8">
        <v>3700</v>
      </c>
      <c r="BG96" s="8">
        <v>1553</v>
      </c>
      <c r="BH96" s="12">
        <v>0.13029801324503312</v>
      </c>
      <c r="BI96" s="12">
        <v>0.61258278145695366</v>
      </c>
      <c r="BJ96" s="12">
        <v>0.25711920529801324</v>
      </c>
      <c r="BK96" s="8">
        <v>2218</v>
      </c>
      <c r="BL96" s="8">
        <v>2643</v>
      </c>
      <c r="BM96" s="8">
        <v>2869</v>
      </c>
      <c r="BN96" s="9">
        <v>5512</v>
      </c>
      <c r="BO96" s="13">
        <v>-8.7417218543046404E-2</v>
      </c>
      <c r="BP96" s="10">
        <v>2.4851217312894498</v>
      </c>
      <c r="BQ96" s="8">
        <v>631</v>
      </c>
      <c r="BR96" s="8">
        <v>3175</v>
      </c>
      <c r="BS96" s="8">
        <v>1706</v>
      </c>
      <c r="BT96" s="12">
        <v>0.11447750362844702</v>
      </c>
      <c r="BU96" s="12">
        <v>0.57601596516690856</v>
      </c>
      <c r="BV96" s="12">
        <v>0.30950653120464439</v>
      </c>
      <c r="BW96" s="24">
        <v>2194</v>
      </c>
      <c r="BX96" s="24">
        <v>2513</v>
      </c>
      <c r="BY96" s="24">
        <v>2665</v>
      </c>
      <c r="BZ96" s="9">
        <v>5178</v>
      </c>
      <c r="CA96" s="55">
        <v>-6.4503669370413297E-2</v>
      </c>
      <c r="CB96" s="54">
        <v>2.3600729261622608</v>
      </c>
      <c r="CC96" s="51">
        <v>548</v>
      </c>
      <c r="CD96" s="51">
        <v>2870</v>
      </c>
      <c r="CE96" s="51">
        <v>1760</v>
      </c>
      <c r="CF96" s="56">
        <v>0.10583236770999999</v>
      </c>
      <c r="CG96" s="56">
        <v>0.55426805716499994</v>
      </c>
      <c r="CH96" s="56">
        <v>0.339899575126</v>
      </c>
      <c r="CI96" s="24">
        <v>2041</v>
      </c>
      <c r="CJ96" s="24">
        <v>2287</v>
      </c>
      <c r="CK96" s="24">
        <v>2372</v>
      </c>
      <c r="CL96" s="9">
        <v>4659</v>
      </c>
      <c r="CM96" s="55">
        <v>-0.11139729555698639</v>
      </c>
      <c r="CN96" s="54">
        <v>2.2827045565899069</v>
      </c>
      <c r="CO96" s="51">
        <v>548</v>
      </c>
      <c r="CP96" s="51">
        <v>2870</v>
      </c>
      <c r="CQ96" s="51">
        <v>1760</v>
      </c>
      <c r="CR96" s="56">
        <v>0.11762180725477571</v>
      </c>
      <c r="CS96" s="56">
        <v>0.61601201974672681</v>
      </c>
      <c r="CT96" s="56">
        <v>0.37776346855548398</v>
      </c>
    </row>
    <row r="97" spans="1:98">
      <c r="A97">
        <v>94</v>
      </c>
      <c r="B97" s="4" t="s">
        <v>83</v>
      </c>
      <c r="C97" s="14">
        <v>774</v>
      </c>
      <c r="D97" s="14">
        <v>1093</v>
      </c>
      <c r="E97" s="14">
        <v>1007</v>
      </c>
      <c r="F97" s="11">
        <v>2100</v>
      </c>
      <c r="G97" s="9"/>
      <c r="H97" s="10">
        <v>2.7131782945736433</v>
      </c>
      <c r="I97" s="14">
        <v>406</v>
      </c>
      <c r="J97" s="14">
        <v>1496</v>
      </c>
      <c r="K97" s="14">
        <v>198</v>
      </c>
      <c r="L97" s="12">
        <v>0.19333333333333333</v>
      </c>
      <c r="M97" s="12">
        <v>0.71238095238095234</v>
      </c>
      <c r="N97" s="12">
        <v>9.4285714285714292E-2</v>
      </c>
      <c r="O97" s="14">
        <v>832</v>
      </c>
      <c r="P97" s="14">
        <v>1144</v>
      </c>
      <c r="Q97" s="14">
        <v>924</v>
      </c>
      <c r="R97" s="11">
        <v>2068</v>
      </c>
      <c r="S97" s="13">
        <v>-1.5238095238095273E-2</v>
      </c>
      <c r="T97" s="10">
        <v>2.4855769230769229</v>
      </c>
      <c r="U97" s="14">
        <v>378</v>
      </c>
      <c r="V97" s="14">
        <v>1478</v>
      </c>
      <c r="W97" s="14">
        <v>212</v>
      </c>
      <c r="X97" s="12">
        <v>0.1827852998065764</v>
      </c>
      <c r="Y97" s="12">
        <v>0.7147001934235977</v>
      </c>
      <c r="Z97" s="12">
        <v>0.10251450676982592</v>
      </c>
      <c r="AA97" s="14">
        <v>563</v>
      </c>
      <c r="AB97" s="8">
        <v>819</v>
      </c>
      <c r="AC97" s="8">
        <v>765</v>
      </c>
      <c r="AD97" s="11">
        <v>1584</v>
      </c>
      <c r="AE97" s="13">
        <v>-0.23404255319148937</v>
      </c>
      <c r="AF97" s="10">
        <v>2.813499111900533</v>
      </c>
      <c r="AG97" s="8">
        <v>292</v>
      </c>
      <c r="AH97" s="8">
        <v>1086</v>
      </c>
      <c r="AI97" s="8">
        <v>206</v>
      </c>
      <c r="AJ97" s="12">
        <v>0.18434343434343434</v>
      </c>
      <c r="AK97" s="12">
        <v>0.68560606060606055</v>
      </c>
      <c r="AL97" s="12">
        <v>0.13005050505050506</v>
      </c>
      <c r="AM97" s="11">
        <v>619</v>
      </c>
      <c r="AN97" s="8">
        <v>823</v>
      </c>
      <c r="AO97" s="8">
        <v>657</v>
      </c>
      <c r="AP97" s="11">
        <v>1480</v>
      </c>
      <c r="AQ97" s="13">
        <v>-6.5656565656565635E-2</v>
      </c>
      <c r="AR97" s="10">
        <v>2.3909531502423262</v>
      </c>
      <c r="AS97" s="8">
        <v>256</v>
      </c>
      <c r="AT97" s="8">
        <v>980</v>
      </c>
      <c r="AU97" s="8">
        <v>244</v>
      </c>
      <c r="AV97" s="12">
        <v>0.17297297297297298</v>
      </c>
      <c r="AW97" s="12">
        <v>0.66216216216216217</v>
      </c>
      <c r="AX97" s="12">
        <v>0.16486486486486487</v>
      </c>
      <c r="AY97" s="26">
        <v>569</v>
      </c>
      <c r="AZ97" s="26">
        <v>721</v>
      </c>
      <c r="BA97" s="26">
        <v>613</v>
      </c>
      <c r="BB97" s="11">
        <v>1334</v>
      </c>
      <c r="BC97" s="13">
        <v>-9.864864864864864E-2</v>
      </c>
      <c r="BD97" s="10">
        <v>2.3444639718804923</v>
      </c>
      <c r="BE97" s="8">
        <v>188</v>
      </c>
      <c r="BF97" s="8">
        <v>871</v>
      </c>
      <c r="BG97" s="8">
        <v>275</v>
      </c>
      <c r="BH97" s="12">
        <v>0.1409295352323838</v>
      </c>
      <c r="BI97" s="12">
        <v>0.65292353823088456</v>
      </c>
      <c r="BJ97" s="12">
        <v>0.20614692653673164</v>
      </c>
      <c r="BK97" s="26">
        <v>457</v>
      </c>
      <c r="BL97" s="26">
        <v>555</v>
      </c>
      <c r="BM97" s="26">
        <v>515</v>
      </c>
      <c r="BN97" s="11">
        <v>1070</v>
      </c>
      <c r="BO97" s="13">
        <v>-0.19790104947526233</v>
      </c>
      <c r="BP97" s="10">
        <v>2.3413566739606129</v>
      </c>
      <c r="BQ97" s="8">
        <v>108</v>
      </c>
      <c r="BR97" s="8">
        <v>690</v>
      </c>
      <c r="BS97" s="8">
        <v>272</v>
      </c>
      <c r="BT97" s="12">
        <v>0.10093457943925234</v>
      </c>
      <c r="BU97" s="12">
        <v>0.64485981308411211</v>
      </c>
      <c r="BV97" s="12">
        <v>0.25420560747663551</v>
      </c>
      <c r="BW97" s="34">
        <v>486</v>
      </c>
      <c r="BX97" s="34">
        <v>540</v>
      </c>
      <c r="BY97" s="34">
        <v>455</v>
      </c>
      <c r="BZ97" s="9">
        <v>995</v>
      </c>
      <c r="CA97" s="55">
        <v>-7.5376884422110546E-2</v>
      </c>
      <c r="CB97" s="54">
        <v>2.0473251028806585</v>
      </c>
      <c r="CC97" s="51">
        <v>53</v>
      </c>
      <c r="CD97" s="51">
        <v>696</v>
      </c>
      <c r="CE97" s="51">
        <v>246</v>
      </c>
      <c r="CF97" s="56">
        <v>5.3266331657999995E-2</v>
      </c>
      <c r="CG97" s="56">
        <v>0.69949748743700002</v>
      </c>
      <c r="CH97" s="56">
        <v>0.24723618090499999</v>
      </c>
      <c r="CI97" s="34">
        <v>405</v>
      </c>
      <c r="CJ97" s="34">
        <v>435</v>
      </c>
      <c r="CK97" s="34">
        <v>397</v>
      </c>
      <c r="CL97" s="9">
        <v>832</v>
      </c>
      <c r="CM97" s="55">
        <v>-0.19591346153846145</v>
      </c>
      <c r="CN97" s="54">
        <v>2.0543209876543211</v>
      </c>
      <c r="CO97" s="51">
        <v>53</v>
      </c>
      <c r="CP97" s="51">
        <v>696</v>
      </c>
      <c r="CQ97" s="51">
        <v>246</v>
      </c>
      <c r="CR97" s="56">
        <v>6.3701923076923073E-2</v>
      </c>
      <c r="CS97" s="56">
        <v>0.83653846153846156</v>
      </c>
      <c r="CT97" s="56">
        <v>0.29567307692307693</v>
      </c>
    </row>
    <row r="98" spans="1:98">
      <c r="A98">
        <v>95</v>
      </c>
      <c r="B98" s="4" t="s">
        <v>84</v>
      </c>
      <c r="C98" s="8">
        <v>1233</v>
      </c>
      <c r="D98" s="8">
        <v>1829</v>
      </c>
      <c r="E98" s="8">
        <v>1730</v>
      </c>
      <c r="F98" s="9">
        <v>3559</v>
      </c>
      <c r="G98" s="9"/>
      <c r="H98" s="10">
        <v>2.8864557988645578</v>
      </c>
      <c r="I98" s="14">
        <v>804</v>
      </c>
      <c r="J98" s="14">
        <v>2396</v>
      </c>
      <c r="K98" s="14">
        <v>359</v>
      </c>
      <c r="L98" s="12">
        <v>0.22590615341388032</v>
      </c>
      <c r="M98" s="12">
        <v>0.67322281539758355</v>
      </c>
      <c r="N98" s="12">
        <v>0.1008710311885361</v>
      </c>
      <c r="O98" s="8">
        <v>1139</v>
      </c>
      <c r="P98" s="8">
        <v>1635</v>
      </c>
      <c r="Q98" s="8">
        <v>1600</v>
      </c>
      <c r="R98" s="9">
        <v>3235</v>
      </c>
      <c r="S98" s="13">
        <v>-9.1036808092160748E-2</v>
      </c>
      <c r="T98" s="10">
        <v>2.8402107111501316</v>
      </c>
      <c r="U98" s="14">
        <v>656</v>
      </c>
      <c r="V98" s="14">
        <v>2138</v>
      </c>
      <c r="W98" s="14">
        <v>441</v>
      </c>
      <c r="X98" s="12">
        <v>0.20278207109737248</v>
      </c>
      <c r="Y98" s="12">
        <v>0.66089644513137558</v>
      </c>
      <c r="Z98" s="12">
        <v>0.13632148377125194</v>
      </c>
      <c r="AA98" s="8">
        <v>1024</v>
      </c>
      <c r="AB98" s="8">
        <v>1377</v>
      </c>
      <c r="AC98" s="8">
        <v>1411</v>
      </c>
      <c r="AD98" s="9">
        <v>2788</v>
      </c>
      <c r="AE98" s="13">
        <v>-0.13817619783616697</v>
      </c>
      <c r="AF98" s="10">
        <v>2.72265625</v>
      </c>
      <c r="AG98" s="8">
        <v>460</v>
      </c>
      <c r="AH98" s="8">
        <v>1824</v>
      </c>
      <c r="AI98" s="8">
        <v>499</v>
      </c>
      <c r="AJ98" s="12">
        <v>0.16499282639885221</v>
      </c>
      <c r="AK98" s="12">
        <v>0.6542324246771879</v>
      </c>
      <c r="AL98" s="12">
        <v>0.17898134863701579</v>
      </c>
      <c r="AM98" s="8">
        <v>1046</v>
      </c>
      <c r="AN98" s="8">
        <v>1271</v>
      </c>
      <c r="AO98" s="8">
        <v>1331</v>
      </c>
      <c r="AP98" s="9">
        <v>2602</v>
      </c>
      <c r="AQ98" s="13">
        <v>-6.6714490674318561E-2</v>
      </c>
      <c r="AR98" s="10">
        <v>2.4875717017208414</v>
      </c>
      <c r="AS98" s="8">
        <v>401</v>
      </c>
      <c r="AT98" s="8">
        <v>1667</v>
      </c>
      <c r="AU98" s="8">
        <v>534</v>
      </c>
      <c r="AV98" s="12">
        <v>0.15411222136817831</v>
      </c>
      <c r="AW98" s="12">
        <v>0.64066102997694085</v>
      </c>
      <c r="AX98" s="12">
        <v>0.20522674865488086</v>
      </c>
      <c r="AY98" s="8">
        <v>1076</v>
      </c>
      <c r="AZ98" s="8">
        <v>1245</v>
      </c>
      <c r="BA98" s="8">
        <v>1219</v>
      </c>
      <c r="BB98" s="9">
        <v>2464</v>
      </c>
      <c r="BC98" s="13">
        <v>-5.3036126056879351E-2</v>
      </c>
      <c r="BD98" s="10">
        <v>2.2899628252788102</v>
      </c>
      <c r="BE98" s="8">
        <v>326</v>
      </c>
      <c r="BF98" s="8">
        <v>1521</v>
      </c>
      <c r="BG98" s="8">
        <v>617</v>
      </c>
      <c r="BH98" s="12">
        <v>0.13230519480519481</v>
      </c>
      <c r="BI98" s="12">
        <v>0.61728896103896103</v>
      </c>
      <c r="BJ98" s="12">
        <v>0.25040584415584416</v>
      </c>
      <c r="BK98" s="8">
        <v>950</v>
      </c>
      <c r="BL98" s="8">
        <v>1051</v>
      </c>
      <c r="BM98" s="8">
        <v>1055</v>
      </c>
      <c r="BN98" s="9">
        <v>2106</v>
      </c>
      <c r="BO98" s="13">
        <v>-0.14529220779220775</v>
      </c>
      <c r="BP98" s="10">
        <v>2.2168421052631579</v>
      </c>
      <c r="BQ98" s="8">
        <v>244</v>
      </c>
      <c r="BR98" s="8">
        <v>1199</v>
      </c>
      <c r="BS98" s="8">
        <v>663</v>
      </c>
      <c r="BT98" s="12">
        <v>0.11585944919278253</v>
      </c>
      <c r="BU98" s="12">
        <v>0.56932573599240266</v>
      </c>
      <c r="BV98" s="12">
        <v>0.31481481481481483</v>
      </c>
      <c r="BW98" s="24">
        <v>926</v>
      </c>
      <c r="BX98" s="24">
        <v>973</v>
      </c>
      <c r="BY98" s="24">
        <v>934</v>
      </c>
      <c r="BZ98" s="9">
        <v>1907</v>
      </c>
      <c r="CA98" s="55">
        <v>-0.10435238594651274</v>
      </c>
      <c r="CB98" s="54">
        <v>2.0593952483801297</v>
      </c>
      <c r="CC98" s="51">
        <v>53</v>
      </c>
      <c r="CD98" s="51">
        <v>696</v>
      </c>
      <c r="CE98" s="51">
        <v>246</v>
      </c>
      <c r="CF98" s="56">
        <v>9.2291557420000003E-2</v>
      </c>
      <c r="CG98" s="56">
        <v>0.55899318301000001</v>
      </c>
      <c r="CH98" s="56">
        <v>0.34871525957000005</v>
      </c>
      <c r="CI98" s="24">
        <v>897</v>
      </c>
      <c r="CJ98" s="24">
        <v>938</v>
      </c>
      <c r="CK98" s="24">
        <v>829</v>
      </c>
      <c r="CL98" s="9">
        <v>1767</v>
      </c>
      <c r="CM98" s="55">
        <v>-7.9230333899264371E-2</v>
      </c>
      <c r="CN98" s="54">
        <v>1.9698996655518395</v>
      </c>
      <c r="CO98" s="51">
        <v>53</v>
      </c>
      <c r="CP98" s="51">
        <v>696</v>
      </c>
      <c r="CQ98" s="51">
        <v>246</v>
      </c>
      <c r="CR98" s="56">
        <v>2.9994340690435765E-2</v>
      </c>
      <c r="CS98" s="56">
        <v>0.39388794567062818</v>
      </c>
      <c r="CT98" s="56">
        <v>0.13921901528013583</v>
      </c>
    </row>
    <row r="99" spans="1:98">
      <c r="A99">
        <v>96</v>
      </c>
      <c r="B99" s="4" t="s">
        <v>64</v>
      </c>
      <c r="C99" s="14">
        <v>1397</v>
      </c>
      <c r="D99" s="14">
        <v>1895</v>
      </c>
      <c r="E99" s="14">
        <v>1845</v>
      </c>
      <c r="F99" s="11">
        <v>3740</v>
      </c>
      <c r="G99" s="9"/>
      <c r="H99" s="10">
        <v>2.6771653543307088</v>
      </c>
      <c r="I99" s="14">
        <v>687</v>
      </c>
      <c r="J99" s="14">
        <v>2601</v>
      </c>
      <c r="K99" s="14">
        <v>452</v>
      </c>
      <c r="L99" s="12">
        <v>0.18368983957219251</v>
      </c>
      <c r="M99" s="12">
        <v>0.69545454545454544</v>
      </c>
      <c r="N99" s="12">
        <v>0.12085561497326203</v>
      </c>
      <c r="O99" s="14">
        <v>1179</v>
      </c>
      <c r="P99" s="14">
        <v>1582</v>
      </c>
      <c r="Q99" s="14">
        <v>1600</v>
      </c>
      <c r="R99" s="11">
        <v>3182</v>
      </c>
      <c r="S99" s="13">
        <v>-0.14919786096256682</v>
      </c>
      <c r="T99" s="10">
        <v>2.6988973706530959</v>
      </c>
      <c r="U99" s="14">
        <v>535</v>
      </c>
      <c r="V99" s="14">
        <v>2126</v>
      </c>
      <c r="W99" s="14">
        <v>521</v>
      </c>
      <c r="X99" s="12">
        <v>0.16813324952859837</v>
      </c>
      <c r="Y99" s="12">
        <v>0.66813324952859832</v>
      </c>
      <c r="Z99" s="12">
        <v>0.16373350094280326</v>
      </c>
      <c r="AA99" s="14">
        <v>965</v>
      </c>
      <c r="AB99" s="8">
        <v>1250</v>
      </c>
      <c r="AC99" s="8">
        <v>1383</v>
      </c>
      <c r="AD99" s="11">
        <v>2633</v>
      </c>
      <c r="AE99" s="13">
        <v>-0.17253299811439349</v>
      </c>
      <c r="AF99" s="10">
        <v>2.7284974093264247</v>
      </c>
      <c r="AG99" s="8">
        <v>385</v>
      </c>
      <c r="AH99" s="8">
        <v>1690</v>
      </c>
      <c r="AI99" s="8">
        <v>558</v>
      </c>
      <c r="AJ99" s="12">
        <v>0.14622104063805544</v>
      </c>
      <c r="AK99" s="12">
        <v>0.64185339916445117</v>
      </c>
      <c r="AL99" s="12">
        <v>0.21192556019749334</v>
      </c>
      <c r="AM99" s="11">
        <v>918</v>
      </c>
      <c r="AN99" s="8">
        <v>1157</v>
      </c>
      <c r="AO99" s="8">
        <v>1257</v>
      </c>
      <c r="AP99" s="11">
        <v>2414</v>
      </c>
      <c r="AQ99" s="13">
        <v>-8.317508545385488E-2</v>
      </c>
      <c r="AR99" s="10">
        <v>2.6296296296296298</v>
      </c>
      <c r="AS99" s="8">
        <v>300</v>
      </c>
      <c r="AT99" s="8">
        <v>1516</v>
      </c>
      <c r="AU99" s="8">
        <v>598</v>
      </c>
      <c r="AV99" s="12">
        <v>0.12427506213753108</v>
      </c>
      <c r="AW99" s="12">
        <v>0.62800331400165699</v>
      </c>
      <c r="AX99" s="12">
        <v>0.24772162386081192</v>
      </c>
      <c r="AY99" s="26">
        <v>877</v>
      </c>
      <c r="AZ99" s="26">
        <v>1072</v>
      </c>
      <c r="BA99" s="26">
        <v>1145</v>
      </c>
      <c r="BB99" s="11">
        <v>2217</v>
      </c>
      <c r="BC99" s="13">
        <v>-8.1607290803645371E-2</v>
      </c>
      <c r="BD99" s="10">
        <v>2.5279361459521095</v>
      </c>
      <c r="BE99" s="8">
        <v>228</v>
      </c>
      <c r="BF99" s="8">
        <v>1339</v>
      </c>
      <c r="BG99" s="8">
        <v>650</v>
      </c>
      <c r="BH99" s="12">
        <v>0.10284167794316644</v>
      </c>
      <c r="BI99" s="12">
        <v>0.60396932792061342</v>
      </c>
      <c r="BJ99" s="12">
        <v>0.29318899413622013</v>
      </c>
      <c r="BK99" s="26">
        <v>830</v>
      </c>
      <c r="BL99" s="26">
        <v>954</v>
      </c>
      <c r="BM99" s="26">
        <v>998</v>
      </c>
      <c r="BN99" s="11">
        <v>1952</v>
      </c>
      <c r="BO99" s="13">
        <v>-0.11953089760938207</v>
      </c>
      <c r="BP99" s="10">
        <v>2.3518072289156629</v>
      </c>
      <c r="BQ99" s="8">
        <v>195</v>
      </c>
      <c r="BR99" s="8">
        <v>1118</v>
      </c>
      <c r="BS99" s="8">
        <v>638</v>
      </c>
      <c r="BT99" s="12">
        <v>9.9897540983606564E-2</v>
      </c>
      <c r="BU99" s="12">
        <v>0.57274590163934425</v>
      </c>
      <c r="BV99" s="12">
        <v>0.32684426229508196</v>
      </c>
      <c r="BW99" s="34">
        <v>780</v>
      </c>
      <c r="BX99" s="34">
        <v>838</v>
      </c>
      <c r="BY99" s="34">
        <v>872</v>
      </c>
      <c r="BZ99" s="9">
        <v>1710</v>
      </c>
      <c r="CA99" s="55">
        <v>-0.14152046783625738</v>
      </c>
      <c r="CB99" s="54">
        <v>2.1923076923076925</v>
      </c>
      <c r="CC99" s="51">
        <v>193</v>
      </c>
      <c r="CD99" s="51">
        <v>897</v>
      </c>
      <c r="CE99" s="51">
        <v>620</v>
      </c>
      <c r="CF99" s="56">
        <v>0.11286549707600001</v>
      </c>
      <c r="CG99" s="56">
        <v>0.52456140350900005</v>
      </c>
      <c r="CH99" s="56">
        <v>0.36257309941499999</v>
      </c>
      <c r="CI99" s="34">
        <v>690</v>
      </c>
      <c r="CJ99" s="34">
        <v>754</v>
      </c>
      <c r="CK99" s="34">
        <v>771</v>
      </c>
      <c r="CL99" s="9">
        <v>1525</v>
      </c>
      <c r="CM99" s="55">
        <v>-0.12131147540983613</v>
      </c>
      <c r="CN99" s="54">
        <v>2.2101449275362319</v>
      </c>
      <c r="CO99" s="51">
        <v>193</v>
      </c>
      <c r="CP99" s="51">
        <v>897</v>
      </c>
      <c r="CQ99" s="51">
        <v>620</v>
      </c>
      <c r="CR99" s="56">
        <v>0.12655737704918033</v>
      </c>
      <c r="CS99" s="56">
        <v>0.58819672131147538</v>
      </c>
      <c r="CT99" s="56">
        <v>0.40655737704918032</v>
      </c>
    </row>
    <row r="100" spans="1:98">
      <c r="A100">
        <v>97</v>
      </c>
      <c r="B100" s="4" t="s">
        <v>85</v>
      </c>
      <c r="C100" s="20">
        <v>12001</v>
      </c>
      <c r="D100" s="20">
        <v>17743</v>
      </c>
      <c r="E100" s="20">
        <v>18883</v>
      </c>
      <c r="F100" s="20">
        <v>36626</v>
      </c>
      <c r="G100" s="9"/>
      <c r="H100" s="10">
        <v>3.05191234063828</v>
      </c>
      <c r="I100" s="21">
        <v>9004</v>
      </c>
      <c r="J100" s="21">
        <v>24675</v>
      </c>
      <c r="K100" s="21">
        <v>2947</v>
      </c>
      <c r="L100" s="12">
        <v>0.24583629115928576</v>
      </c>
      <c r="M100" s="12">
        <v>0.67370174193196086</v>
      </c>
      <c r="N100" s="12">
        <v>8.0461966908753346E-2</v>
      </c>
      <c r="O100" s="20">
        <v>12009</v>
      </c>
      <c r="P100" s="20">
        <v>17249</v>
      </c>
      <c r="Q100" s="20">
        <v>18293</v>
      </c>
      <c r="R100" s="20">
        <v>35542</v>
      </c>
      <c r="S100" s="13">
        <v>-2.9596461530060569E-2</v>
      </c>
      <c r="T100" s="10">
        <v>2.9596136231159962</v>
      </c>
      <c r="U100" s="22">
        <v>8065</v>
      </c>
      <c r="V100" s="22">
        <v>24242</v>
      </c>
      <c r="W100" s="22">
        <v>3235</v>
      </c>
      <c r="X100" s="12">
        <v>0.22691463620505317</v>
      </c>
      <c r="Y100" s="12">
        <v>0.68206628777221312</v>
      </c>
      <c r="Z100" s="12">
        <v>9.1019076022733666E-2</v>
      </c>
      <c r="AA100" s="20">
        <v>11716</v>
      </c>
      <c r="AB100" s="20">
        <v>15722</v>
      </c>
      <c r="AC100" s="20">
        <v>16707</v>
      </c>
      <c r="AD100" s="20">
        <v>32429</v>
      </c>
      <c r="AE100" s="13">
        <v>-8.7586517359743432E-2</v>
      </c>
      <c r="AF100" s="10">
        <v>2.767924206213725</v>
      </c>
      <c r="AG100" s="21">
        <v>6286</v>
      </c>
      <c r="AH100" s="21">
        <v>22313</v>
      </c>
      <c r="AI100" s="21">
        <v>3810</v>
      </c>
      <c r="AJ100" s="12">
        <v>0.19383884794474082</v>
      </c>
      <c r="AK100" s="12">
        <v>0.68805698603102161</v>
      </c>
      <c r="AL100" s="12">
        <v>0.11748743408677419</v>
      </c>
      <c r="AM100" s="20">
        <v>11624</v>
      </c>
      <c r="AN100" s="20">
        <v>14486</v>
      </c>
      <c r="AO100" s="20">
        <v>15574</v>
      </c>
      <c r="AP100" s="20">
        <v>30060</v>
      </c>
      <c r="AQ100" s="13">
        <v>-7.3051897992537529E-2</v>
      </c>
      <c r="AR100" s="10">
        <v>2.5860289057123191</v>
      </c>
      <c r="AS100" s="21">
        <v>5000</v>
      </c>
      <c r="AT100" s="21">
        <v>20516</v>
      </c>
      <c r="AU100" s="21">
        <v>4544</v>
      </c>
      <c r="AV100" s="12">
        <v>0.16633399866932802</v>
      </c>
      <c r="AW100" s="12">
        <v>0.68250166333998674</v>
      </c>
      <c r="AX100" s="12">
        <v>0.15116433799068529</v>
      </c>
      <c r="AY100" s="20">
        <v>11767</v>
      </c>
      <c r="AZ100" s="20">
        <v>13679</v>
      </c>
      <c r="BA100" s="20">
        <v>14646</v>
      </c>
      <c r="BB100" s="20">
        <v>28325</v>
      </c>
      <c r="BC100" s="13">
        <v>-5.7717897538256846E-2</v>
      </c>
      <c r="BD100" s="10">
        <v>2.4071556046570919</v>
      </c>
      <c r="BE100" s="21">
        <v>4021</v>
      </c>
      <c r="BF100" s="21">
        <v>19022</v>
      </c>
      <c r="BG100" s="21">
        <v>5282</v>
      </c>
      <c r="BH100" s="12">
        <v>0.14195939982347749</v>
      </c>
      <c r="BI100" s="12">
        <v>0.67156222418358336</v>
      </c>
      <c r="BJ100" s="12">
        <v>0.18647837599293909</v>
      </c>
      <c r="BK100" s="20">
        <v>11666</v>
      </c>
      <c r="BL100" s="20">
        <v>12959</v>
      </c>
      <c r="BM100" s="20">
        <v>13867</v>
      </c>
      <c r="BN100" s="20">
        <v>26826</v>
      </c>
      <c r="BO100" s="13">
        <v>-5.2921447484554296E-2</v>
      </c>
      <c r="BP100" s="10">
        <v>2.2995028287330705</v>
      </c>
      <c r="BQ100" s="21">
        <v>3400</v>
      </c>
      <c r="BR100" s="21">
        <v>17205</v>
      </c>
      <c r="BS100" s="21">
        <v>6221</v>
      </c>
      <c r="BT100" s="12">
        <v>0.1267427122940431</v>
      </c>
      <c r="BU100" s="12">
        <v>0.64135540147617986</v>
      </c>
      <c r="BV100" s="12">
        <v>0.23190188622977709</v>
      </c>
      <c r="BW100" s="20">
        <v>11044</v>
      </c>
      <c r="BX100" s="20">
        <v>11679</v>
      </c>
      <c r="BY100" s="20">
        <v>12778</v>
      </c>
      <c r="BZ100" s="20">
        <v>24457</v>
      </c>
      <c r="CA100" s="55">
        <v>-9.6863883550721605E-2</v>
      </c>
      <c r="CB100" s="54">
        <v>2.2145056139080044</v>
      </c>
      <c r="CC100" s="51">
        <v>2751</v>
      </c>
      <c r="CD100" s="51">
        <v>14807</v>
      </c>
      <c r="CE100" s="51">
        <v>6899</v>
      </c>
      <c r="CF100" s="56">
        <v>0.112483133663</v>
      </c>
      <c r="CG100" s="56">
        <v>0.60542993825899993</v>
      </c>
      <c r="CH100" s="56">
        <v>0.28208692807800001</v>
      </c>
      <c r="CI100" s="20">
        <v>10402</v>
      </c>
      <c r="CJ100" s="20">
        <v>10516</v>
      </c>
      <c r="CK100" s="20">
        <v>11705</v>
      </c>
      <c r="CL100" s="9">
        <v>22221</v>
      </c>
      <c r="CM100" s="55">
        <v>-0.10062553440439226</v>
      </c>
      <c r="CN100" s="54">
        <v>2.1362238031147855</v>
      </c>
      <c r="CO100" s="51">
        <v>2751</v>
      </c>
      <c r="CP100" s="51">
        <v>14807</v>
      </c>
      <c r="CQ100" s="51">
        <v>6899</v>
      </c>
      <c r="CR100" s="56">
        <v>0.12380180909950048</v>
      </c>
      <c r="CS100" s="56">
        <v>0.66635164934071378</v>
      </c>
      <c r="CT100" s="56">
        <v>0.31047207596417803</v>
      </c>
    </row>
    <row r="101" spans="1:98">
      <c r="A101">
        <v>98</v>
      </c>
      <c r="B101" s="4" t="s">
        <v>86</v>
      </c>
      <c r="C101" s="8">
        <v>2693</v>
      </c>
      <c r="D101" s="8">
        <v>3895</v>
      </c>
      <c r="E101" s="8">
        <v>4424</v>
      </c>
      <c r="F101" s="9">
        <v>8319</v>
      </c>
      <c r="G101" s="9"/>
      <c r="H101" s="10">
        <v>3.0891199405867065</v>
      </c>
      <c r="I101" s="14">
        <v>1664</v>
      </c>
      <c r="J101" s="14">
        <v>5504</v>
      </c>
      <c r="K101" s="14">
        <v>1151</v>
      </c>
      <c r="L101" s="12">
        <v>0.20002404135112392</v>
      </c>
      <c r="M101" s="12">
        <v>0.66161798293064067</v>
      </c>
      <c r="N101" s="12">
        <v>0.13835797571823535</v>
      </c>
      <c r="O101" s="8">
        <v>2686</v>
      </c>
      <c r="P101" s="8">
        <v>3753</v>
      </c>
      <c r="Q101" s="8">
        <v>4258</v>
      </c>
      <c r="R101" s="9">
        <v>8011</v>
      </c>
      <c r="S101" s="13">
        <v>-3.7023680730857045E-2</v>
      </c>
      <c r="T101" s="10">
        <v>2.9825018615040952</v>
      </c>
      <c r="U101" s="14">
        <v>1388</v>
      </c>
      <c r="V101" s="14">
        <v>5268</v>
      </c>
      <c r="W101" s="14">
        <v>1355</v>
      </c>
      <c r="X101" s="12">
        <v>0.1732617650730246</v>
      </c>
      <c r="Y101" s="12">
        <v>0.65759580576707033</v>
      </c>
      <c r="Z101" s="12">
        <v>0.16914242915990513</v>
      </c>
      <c r="AA101" s="8">
        <v>2606</v>
      </c>
      <c r="AB101" s="8">
        <v>3328</v>
      </c>
      <c r="AC101" s="8">
        <v>3838</v>
      </c>
      <c r="AD101" s="9">
        <v>7166</v>
      </c>
      <c r="AE101" s="13">
        <v>-0.1054799650480589</v>
      </c>
      <c r="AF101" s="10">
        <v>2.7498081350729087</v>
      </c>
      <c r="AG101" s="8">
        <v>1059</v>
      </c>
      <c r="AH101" s="8">
        <v>4511</v>
      </c>
      <c r="AI101" s="8">
        <v>1596</v>
      </c>
      <c r="AJ101" s="12">
        <v>0.14778118894780909</v>
      </c>
      <c r="AK101" s="12">
        <v>0.62950041864359474</v>
      </c>
      <c r="AL101" s="12">
        <v>0.22271839240859614</v>
      </c>
      <c r="AM101" s="8">
        <v>2512</v>
      </c>
      <c r="AN101" s="8">
        <v>3060</v>
      </c>
      <c r="AO101" s="8">
        <v>3592</v>
      </c>
      <c r="AP101" s="9">
        <v>6652</v>
      </c>
      <c r="AQ101" s="13">
        <v>-7.1727602567680737E-2</v>
      </c>
      <c r="AR101" s="10">
        <v>2.6480891719745223</v>
      </c>
      <c r="AS101" s="8">
        <v>897</v>
      </c>
      <c r="AT101" s="8">
        <v>3908</v>
      </c>
      <c r="AU101" s="8">
        <v>1847</v>
      </c>
      <c r="AV101" s="12">
        <v>0.13484666265784725</v>
      </c>
      <c r="AW101" s="12">
        <v>0.58749248346361993</v>
      </c>
      <c r="AX101" s="12">
        <v>0.27766085387853279</v>
      </c>
      <c r="AY101" s="8">
        <v>2461</v>
      </c>
      <c r="AZ101" s="8">
        <v>2797</v>
      </c>
      <c r="BA101" s="8">
        <v>3370</v>
      </c>
      <c r="BB101" s="9">
        <v>6167</v>
      </c>
      <c r="BC101" s="13">
        <v>-7.2910402886349979E-2</v>
      </c>
      <c r="BD101" s="10">
        <v>2.5058919138561562</v>
      </c>
      <c r="BE101" s="8">
        <v>730</v>
      </c>
      <c r="BF101" s="8">
        <v>3420</v>
      </c>
      <c r="BG101" s="8">
        <v>2017</v>
      </c>
      <c r="BH101" s="12">
        <v>0.11837197989297876</v>
      </c>
      <c r="BI101" s="12">
        <v>0.5545646181287498</v>
      </c>
      <c r="BJ101" s="12">
        <v>0.32706340197827144</v>
      </c>
      <c r="BK101" s="8">
        <v>2389</v>
      </c>
      <c r="BL101" s="8">
        <v>2563</v>
      </c>
      <c r="BM101" s="8">
        <v>3145</v>
      </c>
      <c r="BN101" s="9">
        <v>5708</v>
      </c>
      <c r="BO101" s="13">
        <v>-7.4428409275174356E-2</v>
      </c>
      <c r="BP101" s="10">
        <v>2.3892842193386352</v>
      </c>
      <c r="BQ101" s="8">
        <v>574</v>
      </c>
      <c r="BR101" s="8">
        <v>3123</v>
      </c>
      <c r="BS101" s="8">
        <v>2011</v>
      </c>
      <c r="BT101" s="12">
        <v>0.10056061667834618</v>
      </c>
      <c r="BU101" s="12">
        <v>0.54712683952347585</v>
      </c>
      <c r="BV101" s="12">
        <v>0.352312543798178</v>
      </c>
      <c r="BW101" s="24">
        <v>2208</v>
      </c>
      <c r="BX101" s="24">
        <v>2295</v>
      </c>
      <c r="BY101" s="24">
        <v>2783</v>
      </c>
      <c r="BZ101" s="9">
        <v>5078</v>
      </c>
      <c r="CA101" s="55">
        <v>-0.12406459235919653</v>
      </c>
      <c r="CB101" s="54">
        <v>2.29981884057971</v>
      </c>
      <c r="CC101" s="51">
        <v>479</v>
      </c>
      <c r="CD101" s="51">
        <v>2658</v>
      </c>
      <c r="CE101" s="51">
        <v>1941</v>
      </c>
      <c r="CF101" s="56">
        <v>9.4328475778000007E-2</v>
      </c>
      <c r="CG101" s="56">
        <v>0.52343442300099996</v>
      </c>
      <c r="CH101" s="56">
        <v>0.38223710122100002</v>
      </c>
      <c r="CI101" s="24">
        <v>2051</v>
      </c>
      <c r="CJ101" s="24">
        <v>2024</v>
      </c>
      <c r="CK101" s="24">
        <v>2473</v>
      </c>
      <c r="CL101" s="9">
        <v>4497</v>
      </c>
      <c r="CM101" s="55">
        <v>-0.12919724260618182</v>
      </c>
      <c r="CN101" s="54">
        <v>2.1925889809848855</v>
      </c>
      <c r="CO101" s="51">
        <v>479</v>
      </c>
      <c r="CP101" s="51">
        <v>2658</v>
      </c>
      <c r="CQ101" s="51">
        <v>1941</v>
      </c>
      <c r="CR101" s="56">
        <v>0.10651545474760951</v>
      </c>
      <c r="CS101" s="56">
        <v>0.59106070713809211</v>
      </c>
      <c r="CT101" s="56">
        <v>0.43162108072048033</v>
      </c>
    </row>
    <row r="102" spans="1:98">
      <c r="A102">
        <v>99</v>
      </c>
      <c r="B102" s="4" t="s">
        <v>87</v>
      </c>
      <c r="C102" s="8">
        <v>1984</v>
      </c>
      <c r="D102" s="8">
        <v>3130</v>
      </c>
      <c r="E102" s="8">
        <v>3344</v>
      </c>
      <c r="F102" s="9">
        <v>6474</v>
      </c>
      <c r="G102" s="9"/>
      <c r="H102" s="10">
        <v>3.2631048387096775</v>
      </c>
      <c r="I102" s="14">
        <v>1362</v>
      </c>
      <c r="J102" s="14">
        <v>4237</v>
      </c>
      <c r="K102" s="14">
        <v>875</v>
      </c>
      <c r="L102" s="12">
        <v>0.21037998146431883</v>
      </c>
      <c r="M102" s="12">
        <v>0.65446400988569664</v>
      </c>
      <c r="N102" s="12">
        <v>0.13515600864998456</v>
      </c>
      <c r="O102" s="8">
        <v>1953</v>
      </c>
      <c r="P102" s="8">
        <v>2922</v>
      </c>
      <c r="Q102" s="8">
        <v>3090</v>
      </c>
      <c r="R102" s="9">
        <v>6012</v>
      </c>
      <c r="S102" s="13">
        <v>-7.1362372567191801E-2</v>
      </c>
      <c r="T102" s="10">
        <v>3.0783410138248848</v>
      </c>
      <c r="U102" s="14">
        <v>1097</v>
      </c>
      <c r="V102" s="14">
        <v>3991</v>
      </c>
      <c r="W102" s="14">
        <v>924</v>
      </c>
      <c r="X102" s="12">
        <v>0.18246839654025282</v>
      </c>
      <c r="Y102" s="12">
        <v>0.66383898868928815</v>
      </c>
      <c r="Z102" s="12">
        <v>0.15369261477045909</v>
      </c>
      <c r="AA102" s="8">
        <v>1812</v>
      </c>
      <c r="AB102" s="8">
        <v>2564</v>
      </c>
      <c r="AC102" s="8">
        <v>2770</v>
      </c>
      <c r="AD102" s="9">
        <v>5334</v>
      </c>
      <c r="AE102" s="13">
        <v>-0.11277445109780437</v>
      </c>
      <c r="AF102" s="10">
        <v>2.943708609271523</v>
      </c>
      <c r="AG102" s="8">
        <v>841</v>
      </c>
      <c r="AH102" s="8">
        <v>3479</v>
      </c>
      <c r="AI102" s="8">
        <v>1014</v>
      </c>
      <c r="AJ102" s="12">
        <v>0.15766779152605925</v>
      </c>
      <c r="AK102" s="12">
        <v>0.65223097112860895</v>
      </c>
      <c r="AL102" s="12">
        <v>0.19010123734533182</v>
      </c>
      <c r="AM102" s="8">
        <v>1771</v>
      </c>
      <c r="AN102" s="8">
        <v>2348</v>
      </c>
      <c r="AO102" s="8">
        <v>2507</v>
      </c>
      <c r="AP102" s="9">
        <v>4855</v>
      </c>
      <c r="AQ102" s="13">
        <v>-8.9801274840644929E-2</v>
      </c>
      <c r="AR102" s="10">
        <v>2.7413890457368719</v>
      </c>
      <c r="AS102" s="8">
        <v>663</v>
      </c>
      <c r="AT102" s="8">
        <v>3084</v>
      </c>
      <c r="AU102" s="8">
        <v>1108</v>
      </c>
      <c r="AV102" s="12">
        <v>0.13656024716786819</v>
      </c>
      <c r="AW102" s="12">
        <v>0.63522142121524205</v>
      </c>
      <c r="AX102" s="12">
        <v>0.22821833161688981</v>
      </c>
      <c r="AY102" s="8">
        <v>1773</v>
      </c>
      <c r="AZ102" s="8">
        <v>2256</v>
      </c>
      <c r="BA102" s="8">
        <v>2310</v>
      </c>
      <c r="BB102" s="9">
        <v>4566</v>
      </c>
      <c r="BC102" s="13">
        <v>-5.9526261585993834E-2</v>
      </c>
      <c r="BD102" s="10">
        <v>2.5752961082910319</v>
      </c>
      <c r="BE102" s="8">
        <v>522</v>
      </c>
      <c r="BF102" s="8">
        <v>2811</v>
      </c>
      <c r="BG102" s="8">
        <v>1233</v>
      </c>
      <c r="BH102" s="12">
        <v>0.11432325886990802</v>
      </c>
      <c r="BI102" s="12">
        <v>0.61563731931668852</v>
      </c>
      <c r="BJ102" s="12">
        <v>0.2700394218134034</v>
      </c>
      <c r="BK102" s="8">
        <v>1659</v>
      </c>
      <c r="BL102" s="8">
        <v>2078</v>
      </c>
      <c r="BM102" s="8">
        <v>2194</v>
      </c>
      <c r="BN102" s="9">
        <v>4272</v>
      </c>
      <c r="BO102" s="13">
        <v>-6.4388961892247076E-2</v>
      </c>
      <c r="BP102" s="10">
        <v>2.5750452079566002</v>
      </c>
      <c r="BQ102" s="8">
        <v>428</v>
      </c>
      <c r="BR102" s="8">
        <v>2516</v>
      </c>
      <c r="BS102" s="8">
        <v>1328</v>
      </c>
      <c r="BT102" s="12">
        <v>0.10018726591760299</v>
      </c>
      <c r="BU102" s="12">
        <v>0.58895131086142327</v>
      </c>
      <c r="BV102" s="12">
        <v>0.31086142322097376</v>
      </c>
      <c r="BW102" s="24">
        <v>1512</v>
      </c>
      <c r="BX102" s="24">
        <v>1789</v>
      </c>
      <c r="BY102" s="24">
        <v>1928</v>
      </c>
      <c r="BZ102" s="9">
        <v>3717</v>
      </c>
      <c r="CA102" s="55">
        <v>-0.14931396287328491</v>
      </c>
      <c r="CB102" s="54">
        <v>2.4583333333333335</v>
      </c>
      <c r="CC102" s="51">
        <v>357</v>
      </c>
      <c r="CD102" s="51">
        <v>2071</v>
      </c>
      <c r="CE102" s="51">
        <v>1289</v>
      </c>
      <c r="CF102" s="56">
        <v>9.6045197740000005E-2</v>
      </c>
      <c r="CG102" s="56">
        <v>0.55716976056</v>
      </c>
      <c r="CH102" s="56">
        <v>0.34678504169999996</v>
      </c>
      <c r="CI102" s="24">
        <v>1406</v>
      </c>
      <c r="CJ102" s="24">
        <v>1585</v>
      </c>
      <c r="CK102" s="24">
        <v>1751</v>
      </c>
      <c r="CL102" s="9">
        <v>3336</v>
      </c>
      <c r="CM102" s="55">
        <v>-0.11420863309352525</v>
      </c>
      <c r="CN102" s="54">
        <v>2.3726884779516357</v>
      </c>
      <c r="CO102" s="51">
        <v>357</v>
      </c>
      <c r="CP102" s="51">
        <v>2071</v>
      </c>
      <c r="CQ102" s="51">
        <v>1289</v>
      </c>
      <c r="CR102" s="56">
        <v>0.10701438848920863</v>
      </c>
      <c r="CS102" s="56">
        <v>0.62080335731414871</v>
      </c>
      <c r="CT102" s="56">
        <v>0.38639088729016785</v>
      </c>
    </row>
    <row r="103" spans="1:98">
      <c r="A103">
        <v>100</v>
      </c>
      <c r="B103" s="4" t="s">
        <v>88</v>
      </c>
      <c r="C103" s="8">
        <v>2028</v>
      </c>
      <c r="D103" s="8">
        <v>3198</v>
      </c>
      <c r="E103" s="8">
        <v>3330</v>
      </c>
      <c r="F103" s="9">
        <v>6528</v>
      </c>
      <c r="G103" s="9"/>
      <c r="H103" s="10">
        <v>3.2189349112426036</v>
      </c>
      <c r="I103" s="14">
        <v>1330</v>
      </c>
      <c r="J103" s="14">
        <v>4343</v>
      </c>
      <c r="K103" s="14">
        <v>855</v>
      </c>
      <c r="L103" s="12">
        <v>0.20373774509803921</v>
      </c>
      <c r="M103" s="12">
        <v>0.66528799019607843</v>
      </c>
      <c r="N103" s="12">
        <v>0.13097426470588236</v>
      </c>
      <c r="O103" s="8">
        <v>1922</v>
      </c>
      <c r="P103" s="8">
        <v>2792</v>
      </c>
      <c r="Q103" s="8">
        <v>2956</v>
      </c>
      <c r="R103" s="9">
        <v>5748</v>
      </c>
      <c r="S103" s="13">
        <v>-0.11948529411764708</v>
      </c>
      <c r="T103" s="10">
        <v>2.9906347554630592</v>
      </c>
      <c r="U103" s="14">
        <v>985</v>
      </c>
      <c r="V103" s="14">
        <v>3866</v>
      </c>
      <c r="W103" s="14">
        <v>897</v>
      </c>
      <c r="X103" s="12">
        <v>0.17136395267919277</v>
      </c>
      <c r="Y103" s="12">
        <v>0.67258176757132915</v>
      </c>
      <c r="Z103" s="12">
        <v>0.15605427974947808</v>
      </c>
      <c r="AA103" s="8">
        <v>1862</v>
      </c>
      <c r="AB103" s="8">
        <v>2529</v>
      </c>
      <c r="AC103" s="8">
        <v>2722</v>
      </c>
      <c r="AD103" s="9">
        <v>5251</v>
      </c>
      <c r="AE103" s="13">
        <v>-8.6464857341684076E-2</v>
      </c>
      <c r="AF103" s="10">
        <v>2.8200859291084854</v>
      </c>
      <c r="AG103" s="8">
        <v>743</v>
      </c>
      <c r="AH103" s="8">
        <v>3448</v>
      </c>
      <c r="AI103" s="8">
        <v>1060</v>
      </c>
      <c r="AJ103" s="12">
        <v>0.1414968577413826</v>
      </c>
      <c r="AK103" s="12">
        <v>0.65663683107979431</v>
      </c>
      <c r="AL103" s="12">
        <v>0.20186631117882309</v>
      </c>
      <c r="AM103" s="8">
        <v>1822</v>
      </c>
      <c r="AN103" s="8">
        <v>2341</v>
      </c>
      <c r="AO103" s="8">
        <v>2527</v>
      </c>
      <c r="AP103" s="9">
        <v>4868</v>
      </c>
      <c r="AQ103" s="13">
        <v>-7.2938487907065364E-2</v>
      </c>
      <c r="AR103" s="10">
        <v>2.6717892425905596</v>
      </c>
      <c r="AS103" s="8">
        <v>642</v>
      </c>
      <c r="AT103" s="8">
        <v>3017</v>
      </c>
      <c r="AU103" s="8">
        <v>1209</v>
      </c>
      <c r="AV103" s="12">
        <v>0.13188167625308134</v>
      </c>
      <c r="AW103" s="12">
        <v>0.61976170912078887</v>
      </c>
      <c r="AX103" s="12">
        <v>0.24835661462612982</v>
      </c>
      <c r="AY103" s="8">
        <v>1774</v>
      </c>
      <c r="AZ103" s="8">
        <v>2243</v>
      </c>
      <c r="BA103" s="8">
        <v>2402</v>
      </c>
      <c r="BB103" s="9">
        <v>4645</v>
      </c>
      <c r="BC103" s="13">
        <v>-4.5809367296631098E-2</v>
      </c>
      <c r="BD103" s="10">
        <v>2.6183765501691094</v>
      </c>
      <c r="BE103" s="8">
        <v>592</v>
      </c>
      <c r="BF103" s="8">
        <v>2734</v>
      </c>
      <c r="BG103" s="8">
        <v>1319</v>
      </c>
      <c r="BH103" s="12">
        <v>0.12744886975242195</v>
      </c>
      <c r="BI103" s="12">
        <v>0.58858988159311088</v>
      </c>
      <c r="BJ103" s="12">
        <v>0.28396124865446715</v>
      </c>
      <c r="BK103" s="8">
        <v>1689</v>
      </c>
      <c r="BL103" s="8">
        <v>1989</v>
      </c>
      <c r="BM103" s="8">
        <v>2213</v>
      </c>
      <c r="BN103" s="9">
        <v>4202</v>
      </c>
      <c r="BO103" s="13">
        <v>-9.5371367061356294E-2</v>
      </c>
      <c r="BP103" s="10">
        <v>2.4878626406157491</v>
      </c>
      <c r="BQ103" s="8">
        <v>483</v>
      </c>
      <c r="BR103" s="8">
        <v>2338</v>
      </c>
      <c r="BS103" s="8">
        <v>1381</v>
      </c>
      <c r="BT103" s="12">
        <v>0.11494526415992384</v>
      </c>
      <c r="BU103" s="12">
        <v>0.55640171346977629</v>
      </c>
      <c r="BV103" s="12">
        <v>0.32865302237029986</v>
      </c>
      <c r="BW103" s="24">
        <v>1520</v>
      </c>
      <c r="BX103" s="24">
        <v>1710</v>
      </c>
      <c r="BY103" s="24">
        <v>1946</v>
      </c>
      <c r="BZ103" s="9">
        <v>3656</v>
      </c>
      <c r="CA103" s="55">
        <v>-0.14934354485776802</v>
      </c>
      <c r="CB103" s="54">
        <v>2.405263157894737</v>
      </c>
      <c r="CC103" s="51">
        <v>392</v>
      </c>
      <c r="CD103" s="51">
        <v>1927</v>
      </c>
      <c r="CE103" s="51">
        <v>1337</v>
      </c>
      <c r="CF103" s="56">
        <v>0.107221006565</v>
      </c>
      <c r="CG103" s="56">
        <v>0.52707877461700003</v>
      </c>
      <c r="CH103" s="56">
        <v>0.36570021881800002</v>
      </c>
      <c r="CI103" s="24">
        <v>1420</v>
      </c>
      <c r="CJ103" s="24">
        <v>1549</v>
      </c>
      <c r="CK103" s="24">
        <v>1716</v>
      </c>
      <c r="CL103" s="9">
        <v>3265</v>
      </c>
      <c r="CM103" s="55">
        <v>-0.11975497702909642</v>
      </c>
      <c r="CN103" s="54">
        <v>2.2992957746478875</v>
      </c>
      <c r="CO103" s="51">
        <v>392</v>
      </c>
      <c r="CP103" s="51">
        <v>1927</v>
      </c>
      <c r="CQ103" s="51">
        <v>1337</v>
      </c>
      <c r="CR103" s="56">
        <v>0.12006125574272589</v>
      </c>
      <c r="CS103" s="56">
        <v>0.59019908116385911</v>
      </c>
      <c r="CT103" s="56">
        <v>0.40949464012251147</v>
      </c>
    </row>
    <row r="104" spans="1:98">
      <c r="A104">
        <v>101</v>
      </c>
      <c r="B104" s="4" t="s">
        <v>89</v>
      </c>
      <c r="C104" s="8">
        <v>4307</v>
      </c>
      <c r="D104" s="8">
        <v>6430</v>
      </c>
      <c r="E104" s="8">
        <v>6824</v>
      </c>
      <c r="F104" s="9">
        <v>13254</v>
      </c>
      <c r="G104" s="9"/>
      <c r="H104" s="10">
        <v>3.0773159972138378</v>
      </c>
      <c r="I104" s="14">
        <v>2972</v>
      </c>
      <c r="J104" s="14">
        <v>8686</v>
      </c>
      <c r="K104" s="14">
        <v>1596</v>
      </c>
      <c r="L104" s="12">
        <v>0.22423419345103365</v>
      </c>
      <c r="M104" s="12">
        <v>0.65534932850460237</v>
      </c>
      <c r="N104" s="12">
        <v>0.12041647804436396</v>
      </c>
      <c r="O104" s="8">
        <v>4194</v>
      </c>
      <c r="P104" s="8">
        <v>5894</v>
      </c>
      <c r="Q104" s="8">
        <v>6362</v>
      </c>
      <c r="R104" s="9">
        <v>12256</v>
      </c>
      <c r="S104" s="13">
        <v>-7.5298023238267731E-2</v>
      </c>
      <c r="T104" s="10">
        <v>2.9222699093943727</v>
      </c>
      <c r="U104" s="14">
        <v>2414</v>
      </c>
      <c r="V104" s="14">
        <v>8053</v>
      </c>
      <c r="W104" s="14">
        <v>1789</v>
      </c>
      <c r="X104" s="12">
        <v>0.19696475195822455</v>
      </c>
      <c r="Y104" s="12">
        <v>0.6570659268929504</v>
      </c>
      <c r="Z104" s="12">
        <v>0.14596932114882508</v>
      </c>
      <c r="AA104" s="8">
        <v>3971</v>
      </c>
      <c r="AB104" s="8">
        <v>5202</v>
      </c>
      <c r="AC104" s="8">
        <v>5742</v>
      </c>
      <c r="AD104" s="9">
        <v>10944</v>
      </c>
      <c r="AE104" s="13">
        <v>-0.10704960835509136</v>
      </c>
      <c r="AF104" s="10">
        <v>2.7559808612440193</v>
      </c>
      <c r="AG104" s="8">
        <v>1862</v>
      </c>
      <c r="AH104" s="8">
        <v>7078</v>
      </c>
      <c r="AI104" s="8">
        <v>2004</v>
      </c>
      <c r="AJ104" s="12">
        <v>0.1701388888888889</v>
      </c>
      <c r="AK104" s="12">
        <v>0.64674707602339176</v>
      </c>
      <c r="AL104" s="12">
        <v>0.18311403508771928</v>
      </c>
      <c r="AM104" s="8">
        <v>3968</v>
      </c>
      <c r="AN104" s="8">
        <v>4819</v>
      </c>
      <c r="AO104" s="8">
        <v>5283</v>
      </c>
      <c r="AP104" s="9">
        <v>10102</v>
      </c>
      <c r="AQ104" s="13">
        <v>-7.6937134502923943E-2</v>
      </c>
      <c r="AR104" s="10">
        <v>2.545866935483871</v>
      </c>
      <c r="AS104" s="8">
        <v>1461</v>
      </c>
      <c r="AT104" s="8">
        <v>6367</v>
      </c>
      <c r="AU104" s="8">
        <v>2274</v>
      </c>
      <c r="AV104" s="12">
        <v>0.14462482676697683</v>
      </c>
      <c r="AW104" s="12">
        <v>0.63027123341912494</v>
      </c>
      <c r="AX104" s="12">
        <v>0.22510393981389823</v>
      </c>
      <c r="AY104" s="8">
        <v>3854</v>
      </c>
      <c r="AZ104" s="8">
        <v>4484</v>
      </c>
      <c r="BA104" s="8">
        <v>4880</v>
      </c>
      <c r="BB104" s="9">
        <v>9364</v>
      </c>
      <c r="BC104" s="13">
        <v>-7.3054840625618733E-2</v>
      </c>
      <c r="BD104" s="10">
        <v>2.4296834457706278</v>
      </c>
      <c r="BE104" s="8">
        <v>1173</v>
      </c>
      <c r="BF104" s="8">
        <v>5678</v>
      </c>
      <c r="BG104" s="8">
        <v>2513</v>
      </c>
      <c r="BH104" s="12">
        <v>0.12526697992310978</v>
      </c>
      <c r="BI104" s="12">
        <v>0.60636480136693716</v>
      </c>
      <c r="BJ104" s="12">
        <v>0.26836821870995303</v>
      </c>
      <c r="BK104" s="8">
        <v>3698</v>
      </c>
      <c r="BL104" s="8">
        <v>4144</v>
      </c>
      <c r="BM104" s="8">
        <v>4596</v>
      </c>
      <c r="BN104" s="9">
        <v>8740</v>
      </c>
      <c r="BO104" s="13">
        <v>-6.6638188808201604E-2</v>
      </c>
      <c r="BP104" s="10">
        <v>2.3634396971335856</v>
      </c>
      <c r="BQ104" s="8">
        <v>970</v>
      </c>
      <c r="BR104" s="8">
        <v>5066</v>
      </c>
      <c r="BS104" s="8">
        <v>2704</v>
      </c>
      <c r="BT104" s="12">
        <v>0.11098398169336385</v>
      </c>
      <c r="BU104" s="12">
        <v>0.57963386727688793</v>
      </c>
      <c r="BV104" s="12">
        <v>0.30938215102974831</v>
      </c>
      <c r="BW104" s="24">
        <v>3534</v>
      </c>
      <c r="BX104" s="24">
        <v>3777</v>
      </c>
      <c r="BY104" s="24">
        <v>4187</v>
      </c>
      <c r="BZ104" s="9">
        <v>7964</v>
      </c>
      <c r="CA104" s="55">
        <v>-9.7438473129080952E-2</v>
      </c>
      <c r="CB104" s="54">
        <v>2.2535370684776459</v>
      </c>
      <c r="CC104" s="51">
        <v>828</v>
      </c>
      <c r="CD104" s="51">
        <v>4284</v>
      </c>
      <c r="CE104" s="51">
        <v>2850</v>
      </c>
      <c r="CF104" s="56">
        <v>0.10399397136399999</v>
      </c>
      <c r="CG104" s="56">
        <v>0.538055764883</v>
      </c>
      <c r="CH104" s="56">
        <v>0.35795026375299999</v>
      </c>
      <c r="CI104" s="24">
        <v>3367</v>
      </c>
      <c r="CJ104" s="24">
        <v>3490</v>
      </c>
      <c r="CK104" s="24">
        <v>3837</v>
      </c>
      <c r="CL104" s="9">
        <v>7327</v>
      </c>
      <c r="CM104" s="55">
        <v>-8.6938719803466569E-2</v>
      </c>
      <c r="CN104" s="54">
        <v>2.1761211761211761</v>
      </c>
      <c r="CO104" s="51">
        <v>828</v>
      </c>
      <c r="CP104" s="51">
        <v>4284</v>
      </c>
      <c r="CQ104" s="51">
        <v>2850</v>
      </c>
      <c r="CR104" s="56">
        <v>0.11300668759383103</v>
      </c>
      <c r="CS104" s="56">
        <v>0.58468677494199539</v>
      </c>
      <c r="CT104" s="56">
        <v>0.38897229425412855</v>
      </c>
    </row>
    <row r="105" spans="1:98">
      <c r="A105">
        <v>102</v>
      </c>
      <c r="B105" s="4" t="s">
        <v>90</v>
      </c>
      <c r="C105" s="14">
        <v>760</v>
      </c>
      <c r="D105" s="14">
        <v>1174</v>
      </c>
      <c r="E105" s="14">
        <v>1270</v>
      </c>
      <c r="F105" s="11">
        <v>2444</v>
      </c>
      <c r="G105" s="9"/>
      <c r="H105" s="10">
        <v>3.2157894736842105</v>
      </c>
      <c r="I105" s="14">
        <v>514</v>
      </c>
      <c r="J105" s="14">
        <v>1620</v>
      </c>
      <c r="K105" s="14">
        <v>310</v>
      </c>
      <c r="L105" s="12">
        <v>0.21031096563011456</v>
      </c>
      <c r="M105" s="12">
        <v>0.66284779050736498</v>
      </c>
      <c r="N105" s="12">
        <v>0.12684124386252046</v>
      </c>
      <c r="O105" s="14">
        <v>748</v>
      </c>
      <c r="P105" s="14">
        <v>1073</v>
      </c>
      <c r="Q105" s="14">
        <v>1164</v>
      </c>
      <c r="R105" s="11">
        <v>2237</v>
      </c>
      <c r="S105" s="13">
        <v>-8.4697217675941072E-2</v>
      </c>
      <c r="T105" s="10">
        <v>2.9906417112299466</v>
      </c>
      <c r="U105" s="14">
        <v>371</v>
      </c>
      <c r="V105" s="14">
        <v>1506</v>
      </c>
      <c r="W105" s="14">
        <v>360</v>
      </c>
      <c r="X105" s="12">
        <v>0.16584711667411711</v>
      </c>
      <c r="Y105" s="12">
        <v>0.67322306660706299</v>
      </c>
      <c r="Z105" s="12">
        <v>0.16092981671881984</v>
      </c>
      <c r="AA105" s="14">
        <v>725</v>
      </c>
      <c r="AB105" s="8">
        <v>969</v>
      </c>
      <c r="AC105" s="8">
        <v>1088</v>
      </c>
      <c r="AD105" s="11">
        <v>2057</v>
      </c>
      <c r="AE105" s="13">
        <v>-8.0464908359409892E-2</v>
      </c>
      <c r="AF105" s="10">
        <v>2.837241379310345</v>
      </c>
      <c r="AG105" s="8">
        <v>310</v>
      </c>
      <c r="AH105" s="8">
        <v>1344</v>
      </c>
      <c r="AI105" s="8">
        <v>403</v>
      </c>
      <c r="AJ105" s="12">
        <v>0.15070491006319883</v>
      </c>
      <c r="AK105" s="12">
        <v>0.65337870685464272</v>
      </c>
      <c r="AL105" s="12">
        <v>0.19591638308215847</v>
      </c>
      <c r="AM105" s="11">
        <v>721</v>
      </c>
      <c r="AN105" s="8">
        <v>915</v>
      </c>
      <c r="AO105" s="8">
        <v>1013</v>
      </c>
      <c r="AP105" s="11">
        <v>1928</v>
      </c>
      <c r="AQ105" s="13">
        <v>-6.2712688381137527E-2</v>
      </c>
      <c r="AR105" s="10">
        <v>2.6740638002773927</v>
      </c>
      <c r="AS105" s="8">
        <v>260</v>
      </c>
      <c r="AT105" s="8">
        <v>1194</v>
      </c>
      <c r="AU105" s="8">
        <v>474</v>
      </c>
      <c r="AV105" s="12">
        <v>0.13485477178423236</v>
      </c>
      <c r="AW105" s="12">
        <v>0.61929460580912865</v>
      </c>
      <c r="AX105" s="12">
        <v>0.24585062240663899</v>
      </c>
      <c r="AY105" s="26">
        <v>707</v>
      </c>
      <c r="AZ105" s="26">
        <v>856</v>
      </c>
      <c r="BA105" s="26">
        <v>908</v>
      </c>
      <c r="BB105" s="11">
        <v>1764</v>
      </c>
      <c r="BC105" s="13">
        <v>-8.5062240663900446E-2</v>
      </c>
      <c r="BD105" s="10">
        <v>2.495049504950495</v>
      </c>
      <c r="BE105" s="8">
        <v>229</v>
      </c>
      <c r="BF105" s="8">
        <v>1023</v>
      </c>
      <c r="BG105" s="8">
        <v>512</v>
      </c>
      <c r="BH105" s="12">
        <v>0.12981859410430838</v>
      </c>
      <c r="BI105" s="12">
        <v>0.57993197278911568</v>
      </c>
      <c r="BJ105" s="12">
        <v>0.29024943310657597</v>
      </c>
      <c r="BK105" s="26">
        <v>633</v>
      </c>
      <c r="BL105" s="26">
        <v>730</v>
      </c>
      <c r="BM105" s="26">
        <v>781</v>
      </c>
      <c r="BN105" s="11">
        <v>1511</v>
      </c>
      <c r="BO105" s="13">
        <v>-0.14342403628117917</v>
      </c>
      <c r="BP105" s="10">
        <v>2.3870458135860981</v>
      </c>
      <c r="BQ105" s="8">
        <v>174</v>
      </c>
      <c r="BR105" s="8">
        <v>848</v>
      </c>
      <c r="BS105" s="8">
        <v>489</v>
      </c>
      <c r="BT105" s="12">
        <v>0.11515552614162806</v>
      </c>
      <c r="BU105" s="12">
        <v>0.56121773659827934</v>
      </c>
      <c r="BV105" s="12">
        <v>0.32362673726009267</v>
      </c>
      <c r="BW105" s="34">
        <v>579</v>
      </c>
      <c r="BX105" s="34">
        <v>663</v>
      </c>
      <c r="BY105" s="34">
        <v>706</v>
      </c>
      <c r="BZ105" s="9">
        <v>1369</v>
      </c>
      <c r="CA105" s="55">
        <v>-0.10372534696859015</v>
      </c>
      <c r="CB105" s="54">
        <v>2.3644214162348876</v>
      </c>
      <c r="CC105" s="51">
        <v>157</v>
      </c>
      <c r="CD105" s="51">
        <v>741</v>
      </c>
      <c r="CE105" s="51">
        <v>471</v>
      </c>
      <c r="CF105" s="56">
        <v>0.11468224981700001</v>
      </c>
      <c r="CG105" s="56">
        <v>0.54127100073000001</v>
      </c>
      <c r="CH105" s="56">
        <v>0.34404674945199998</v>
      </c>
      <c r="CI105" s="34">
        <v>537</v>
      </c>
      <c r="CJ105" s="34">
        <v>578</v>
      </c>
      <c r="CK105" s="34">
        <v>639</v>
      </c>
      <c r="CL105" s="9">
        <v>1217</v>
      </c>
      <c r="CM105" s="55">
        <v>-0.12489728841413307</v>
      </c>
      <c r="CN105" s="54">
        <v>2.2662942271880819</v>
      </c>
      <c r="CO105" s="51">
        <v>157</v>
      </c>
      <c r="CP105" s="51">
        <v>741</v>
      </c>
      <c r="CQ105" s="51">
        <v>471</v>
      </c>
      <c r="CR105" s="56">
        <v>0.12900575184880855</v>
      </c>
      <c r="CS105" s="56">
        <v>0.60887428101889896</v>
      </c>
      <c r="CT105" s="56">
        <v>0.38701725554642563</v>
      </c>
    </row>
    <row r="106" spans="1:98">
      <c r="A106">
        <v>103</v>
      </c>
      <c r="B106" s="4" t="s">
        <v>91</v>
      </c>
      <c r="C106" s="8">
        <v>1688</v>
      </c>
      <c r="D106" s="8">
        <v>2657</v>
      </c>
      <c r="E106" s="8">
        <v>2718</v>
      </c>
      <c r="F106" s="9">
        <v>5375</v>
      </c>
      <c r="G106" s="9"/>
      <c r="H106" s="10">
        <v>3.1842417061611372</v>
      </c>
      <c r="I106" s="14">
        <v>1208</v>
      </c>
      <c r="J106" s="14">
        <v>3577</v>
      </c>
      <c r="K106" s="14">
        <v>590</v>
      </c>
      <c r="L106" s="12">
        <v>0.22474418604651164</v>
      </c>
      <c r="M106" s="12">
        <v>0.66548837209302325</v>
      </c>
      <c r="N106" s="12">
        <v>0.10976744186046512</v>
      </c>
      <c r="O106" s="8">
        <v>1653</v>
      </c>
      <c r="P106" s="8">
        <v>2413</v>
      </c>
      <c r="Q106" s="8">
        <v>2487</v>
      </c>
      <c r="R106" s="9">
        <v>4900</v>
      </c>
      <c r="S106" s="13">
        <v>-8.8372093023255771E-2</v>
      </c>
      <c r="T106" s="10">
        <v>2.9643073200241985</v>
      </c>
      <c r="U106" s="14">
        <v>987</v>
      </c>
      <c r="V106" s="14">
        <v>3295</v>
      </c>
      <c r="W106" s="14">
        <v>618</v>
      </c>
      <c r="X106" s="12">
        <v>0.20142857142857143</v>
      </c>
      <c r="Y106" s="12">
        <v>0.67244897959183669</v>
      </c>
      <c r="Z106" s="12">
        <v>0.12612244897959185</v>
      </c>
      <c r="AA106" s="8">
        <v>1558</v>
      </c>
      <c r="AB106" s="8">
        <v>2171</v>
      </c>
      <c r="AC106" s="8">
        <v>2243</v>
      </c>
      <c r="AD106" s="9">
        <v>4414</v>
      </c>
      <c r="AE106" s="13">
        <v>-9.9183673469387723E-2</v>
      </c>
      <c r="AF106" s="10">
        <v>2.8331193838254172</v>
      </c>
      <c r="AG106" s="8">
        <v>806</v>
      </c>
      <c r="AH106" s="8">
        <v>2903</v>
      </c>
      <c r="AI106" s="8">
        <v>705</v>
      </c>
      <c r="AJ106" s="12">
        <v>0.18260081558676938</v>
      </c>
      <c r="AK106" s="12">
        <v>0.65768010874490257</v>
      </c>
      <c r="AL106" s="12">
        <v>0.15971907566832805</v>
      </c>
      <c r="AM106" s="8">
        <v>1453</v>
      </c>
      <c r="AN106" s="8">
        <v>1897</v>
      </c>
      <c r="AO106" s="8">
        <v>2015</v>
      </c>
      <c r="AP106" s="9">
        <v>3912</v>
      </c>
      <c r="AQ106" s="13">
        <v>-0.11372904395106476</v>
      </c>
      <c r="AR106" s="10">
        <v>2.6923606331727461</v>
      </c>
      <c r="AS106" s="8">
        <v>601</v>
      </c>
      <c r="AT106" s="8">
        <v>2478</v>
      </c>
      <c r="AU106" s="8">
        <v>833</v>
      </c>
      <c r="AV106" s="12">
        <v>0.15362985685071576</v>
      </c>
      <c r="AW106" s="12">
        <v>0.6334355828220859</v>
      </c>
      <c r="AX106" s="12">
        <v>0.21293456032719837</v>
      </c>
      <c r="AY106" s="8">
        <v>1491</v>
      </c>
      <c r="AZ106" s="8">
        <v>1824</v>
      </c>
      <c r="BA106" s="8">
        <v>1859</v>
      </c>
      <c r="BB106" s="9">
        <v>3683</v>
      </c>
      <c r="BC106" s="13">
        <v>-5.8537832310838422E-2</v>
      </c>
      <c r="BD106" s="10">
        <v>2.4701542588866534</v>
      </c>
      <c r="BE106" s="8">
        <v>489</v>
      </c>
      <c r="BF106" s="8">
        <v>2247</v>
      </c>
      <c r="BG106" s="8">
        <v>947</v>
      </c>
      <c r="BH106" s="12">
        <v>0.13277219657887593</v>
      </c>
      <c r="BI106" s="12">
        <v>0.61010046158023346</v>
      </c>
      <c r="BJ106" s="12">
        <v>0.25712734184089059</v>
      </c>
      <c r="BK106" s="8">
        <v>1405</v>
      </c>
      <c r="BL106" s="8">
        <v>1691</v>
      </c>
      <c r="BM106" s="8">
        <v>1730</v>
      </c>
      <c r="BN106" s="9">
        <v>3421</v>
      </c>
      <c r="BO106" s="13">
        <v>-7.1137659516698371E-2</v>
      </c>
      <c r="BP106" s="10">
        <v>2.4348754448398577</v>
      </c>
      <c r="BQ106" s="8">
        <v>426</v>
      </c>
      <c r="BR106" s="8">
        <v>1943</v>
      </c>
      <c r="BS106" s="8">
        <v>1052</v>
      </c>
      <c r="BT106" s="12">
        <v>0.12452499269219526</v>
      </c>
      <c r="BU106" s="12">
        <v>0.56796258403975441</v>
      </c>
      <c r="BV106" s="12">
        <v>0.30751242326805028</v>
      </c>
      <c r="BW106" s="24">
        <v>1304</v>
      </c>
      <c r="BX106" s="24">
        <v>1510</v>
      </c>
      <c r="BY106" s="24">
        <v>1574</v>
      </c>
      <c r="BZ106" s="9">
        <v>3084</v>
      </c>
      <c r="CA106" s="55">
        <v>-0.10927367055771731</v>
      </c>
      <c r="CB106" s="54">
        <v>2.3650306748466257</v>
      </c>
      <c r="CC106" s="51">
        <v>371</v>
      </c>
      <c r="CD106" s="51">
        <v>1656</v>
      </c>
      <c r="CE106" s="51">
        <v>1057</v>
      </c>
      <c r="CF106" s="56">
        <v>0.120298313878</v>
      </c>
      <c r="CG106" s="56">
        <v>0.53696498054499997</v>
      </c>
      <c r="CH106" s="56">
        <v>0.34273670557700003</v>
      </c>
      <c r="CI106" s="24">
        <v>1225</v>
      </c>
      <c r="CJ106" s="24">
        <v>1368</v>
      </c>
      <c r="CK106" s="24">
        <v>1438</v>
      </c>
      <c r="CL106" s="9">
        <v>2806</v>
      </c>
      <c r="CM106" s="55">
        <v>-9.9073414112615735E-2</v>
      </c>
      <c r="CN106" s="54">
        <v>2.2906122448979591</v>
      </c>
      <c r="CO106" s="51">
        <v>371</v>
      </c>
      <c r="CP106" s="51">
        <v>1656</v>
      </c>
      <c r="CQ106" s="51">
        <v>1057</v>
      </c>
      <c r="CR106" s="56">
        <v>0.13221667854597291</v>
      </c>
      <c r="CS106" s="56">
        <v>0.5901639344262295</v>
      </c>
      <c r="CT106" s="56">
        <v>0.37669280114041342</v>
      </c>
    </row>
    <row r="107" spans="1:98">
      <c r="A107">
        <v>104</v>
      </c>
      <c r="B107" s="4" t="s">
        <v>92</v>
      </c>
      <c r="C107" s="8">
        <v>2207</v>
      </c>
      <c r="D107" s="8">
        <v>3260</v>
      </c>
      <c r="E107" s="8">
        <v>3021</v>
      </c>
      <c r="F107" s="9">
        <v>6281</v>
      </c>
      <c r="G107" s="9"/>
      <c r="H107" s="10">
        <v>2.845944721341187</v>
      </c>
      <c r="I107" s="14">
        <v>1348</v>
      </c>
      <c r="J107" s="14">
        <v>4307</v>
      </c>
      <c r="K107" s="14">
        <v>626</v>
      </c>
      <c r="L107" s="12">
        <v>0.2146155070848591</v>
      </c>
      <c r="M107" s="12">
        <v>0.68571883458048077</v>
      </c>
      <c r="N107" s="12">
        <v>9.9665658334660082E-2</v>
      </c>
      <c r="O107" s="8">
        <v>1919</v>
      </c>
      <c r="P107" s="8">
        <v>2869</v>
      </c>
      <c r="Q107" s="8">
        <v>2823</v>
      </c>
      <c r="R107" s="9">
        <v>5692</v>
      </c>
      <c r="S107" s="13">
        <v>-9.3774876612004454E-2</v>
      </c>
      <c r="T107" s="10">
        <v>2.9661281917665452</v>
      </c>
      <c r="U107" s="14">
        <v>1186</v>
      </c>
      <c r="V107" s="14">
        <v>3741</v>
      </c>
      <c r="W107" s="14">
        <v>765</v>
      </c>
      <c r="X107" s="12">
        <v>0.20836261419536192</v>
      </c>
      <c r="Y107" s="12">
        <v>0.65723822909346452</v>
      </c>
      <c r="Z107" s="12">
        <v>0.13439915671117358</v>
      </c>
      <c r="AA107" s="8">
        <v>1874</v>
      </c>
      <c r="AB107" s="8">
        <v>2660</v>
      </c>
      <c r="AC107" s="8">
        <v>2680</v>
      </c>
      <c r="AD107" s="9">
        <v>5340</v>
      </c>
      <c r="AE107" s="13">
        <v>-6.1841180604356949E-2</v>
      </c>
      <c r="AF107" s="10">
        <v>2.8495197438633939</v>
      </c>
      <c r="AG107" s="8">
        <v>1022</v>
      </c>
      <c r="AH107" s="8">
        <v>3429</v>
      </c>
      <c r="AI107" s="8">
        <v>889</v>
      </c>
      <c r="AJ107" s="12">
        <v>0.19138576779026217</v>
      </c>
      <c r="AK107" s="12">
        <v>0.64213483146067418</v>
      </c>
      <c r="AL107" s="12">
        <v>0.16647940074906367</v>
      </c>
      <c r="AM107" s="8">
        <v>1910</v>
      </c>
      <c r="AN107" s="8">
        <v>2488</v>
      </c>
      <c r="AO107" s="8">
        <v>2443</v>
      </c>
      <c r="AP107" s="9">
        <v>4931</v>
      </c>
      <c r="AQ107" s="13">
        <v>-7.6591760299625444E-2</v>
      </c>
      <c r="AR107" s="10">
        <v>2.581675392670157</v>
      </c>
      <c r="AS107" s="8">
        <v>787</v>
      </c>
      <c r="AT107" s="8">
        <v>3180</v>
      </c>
      <c r="AU107" s="8">
        <v>964</v>
      </c>
      <c r="AV107" s="12">
        <v>0.15960251470290002</v>
      </c>
      <c r="AW107" s="12">
        <v>0.64489961468262014</v>
      </c>
      <c r="AX107" s="12">
        <v>0.19549787061447982</v>
      </c>
      <c r="AY107" s="8">
        <v>1805</v>
      </c>
      <c r="AZ107" s="8">
        <v>2300</v>
      </c>
      <c r="BA107" s="8">
        <v>2242</v>
      </c>
      <c r="BB107" s="9">
        <v>4542</v>
      </c>
      <c r="BC107" s="13">
        <v>-7.888866355708779E-2</v>
      </c>
      <c r="BD107" s="10">
        <v>2.5163434903047093</v>
      </c>
      <c r="BE107" s="8">
        <v>653</v>
      </c>
      <c r="BF107" s="8">
        <v>2860</v>
      </c>
      <c r="BG107" s="8">
        <v>1029</v>
      </c>
      <c r="BH107" s="12">
        <v>0.14376926464112727</v>
      </c>
      <c r="BI107" s="12">
        <v>0.62967855570233378</v>
      </c>
      <c r="BJ107" s="12">
        <v>0.22655217965653898</v>
      </c>
      <c r="BK107" s="8">
        <v>1674</v>
      </c>
      <c r="BL107" s="8">
        <v>1997</v>
      </c>
      <c r="BM107" s="8">
        <v>2033</v>
      </c>
      <c r="BN107" s="9">
        <v>4030</v>
      </c>
      <c r="BO107" s="13">
        <v>-0.11272567151034785</v>
      </c>
      <c r="BP107" s="10">
        <v>2.4074074074074074</v>
      </c>
      <c r="BQ107" s="8">
        <v>510</v>
      </c>
      <c r="BR107" s="8">
        <v>2464</v>
      </c>
      <c r="BS107" s="8">
        <v>1056</v>
      </c>
      <c r="BT107" s="12">
        <v>0.12655086848635236</v>
      </c>
      <c r="BU107" s="12">
        <v>0.61141439205955339</v>
      </c>
      <c r="BV107" s="12">
        <v>0.26203473945409428</v>
      </c>
      <c r="BW107" s="24">
        <v>1619</v>
      </c>
      <c r="BX107" s="24">
        <v>1900</v>
      </c>
      <c r="BY107" s="24">
        <v>1880</v>
      </c>
      <c r="BZ107" s="9">
        <v>3780</v>
      </c>
      <c r="CA107" s="55">
        <v>-6.6137566137566051E-2</v>
      </c>
      <c r="CB107" s="54">
        <v>2.3347745521927115</v>
      </c>
      <c r="CC107" s="51">
        <v>453</v>
      </c>
      <c r="CD107" s="51">
        <v>2275</v>
      </c>
      <c r="CE107" s="51">
        <v>1052</v>
      </c>
      <c r="CF107" s="56">
        <v>0.11984126984099999</v>
      </c>
      <c r="CG107" s="56">
        <v>0.60185185185199996</v>
      </c>
      <c r="CH107" s="56">
        <v>0.27830687830700002</v>
      </c>
      <c r="CI107" s="24">
        <v>1502</v>
      </c>
      <c r="CJ107" s="24">
        <v>1643</v>
      </c>
      <c r="CK107" s="24">
        <v>1600</v>
      </c>
      <c r="CL107" s="9">
        <v>3243</v>
      </c>
      <c r="CM107" s="55">
        <v>-0.16558741905642926</v>
      </c>
      <c r="CN107" s="54">
        <v>2.159121171770972</v>
      </c>
      <c r="CO107" s="51">
        <v>453</v>
      </c>
      <c r="CP107" s="51">
        <v>2275</v>
      </c>
      <c r="CQ107" s="51">
        <v>1052</v>
      </c>
      <c r="CR107" s="56">
        <v>0.13968547641073081</v>
      </c>
      <c r="CS107" s="56">
        <v>0.70151094665433245</v>
      </c>
      <c r="CT107" s="56">
        <v>0.324390995991366</v>
      </c>
    </row>
    <row r="108" spans="1:98">
      <c r="A108">
        <v>105</v>
      </c>
      <c r="B108" s="4" t="s">
        <v>94</v>
      </c>
      <c r="C108" s="20">
        <v>17555</v>
      </c>
      <c r="D108" s="20">
        <v>26397</v>
      </c>
      <c r="E108" s="20">
        <v>27074</v>
      </c>
      <c r="F108" s="11">
        <v>53471</v>
      </c>
      <c r="G108" s="9"/>
      <c r="H108" s="10">
        <v>3.0459128453432069</v>
      </c>
      <c r="I108" s="21">
        <v>13108</v>
      </c>
      <c r="J108" s="21">
        <v>36838</v>
      </c>
      <c r="K108" s="21">
        <v>3525</v>
      </c>
      <c r="L108" s="12">
        <v>0.24514222662751772</v>
      </c>
      <c r="M108" s="12">
        <v>0.68893418862561018</v>
      </c>
      <c r="N108" s="12">
        <v>6.5923584746872141E-2</v>
      </c>
      <c r="O108" s="20">
        <v>17450</v>
      </c>
      <c r="P108" s="20">
        <v>25483</v>
      </c>
      <c r="Q108" s="20">
        <v>26371</v>
      </c>
      <c r="R108" s="11">
        <v>51854</v>
      </c>
      <c r="S108" s="13">
        <v>-3.0240691215799198E-2</v>
      </c>
      <c r="T108" s="10">
        <v>2.9715759312320915</v>
      </c>
      <c r="U108" s="22">
        <v>11700</v>
      </c>
      <c r="V108" s="22">
        <v>35998</v>
      </c>
      <c r="W108" s="22">
        <v>4156</v>
      </c>
      <c r="X108" s="12">
        <v>0.22563350946889343</v>
      </c>
      <c r="Y108" s="12">
        <v>0.69421838238130129</v>
      </c>
      <c r="Z108" s="12">
        <v>8.0148108149805219E-2</v>
      </c>
      <c r="AA108" s="20">
        <v>17202</v>
      </c>
      <c r="AB108" s="20">
        <v>23600</v>
      </c>
      <c r="AC108" s="20">
        <v>24632</v>
      </c>
      <c r="AD108" s="11">
        <v>48232</v>
      </c>
      <c r="AE108" s="13">
        <v>-6.9849963358660894E-2</v>
      </c>
      <c r="AF108" s="10">
        <v>2.8038600162771772</v>
      </c>
      <c r="AG108" s="21">
        <v>9378</v>
      </c>
      <c r="AH108" s="21">
        <v>33922</v>
      </c>
      <c r="AI108" s="21">
        <v>4932</v>
      </c>
      <c r="AJ108" s="12">
        <v>0.19443522972300548</v>
      </c>
      <c r="AK108" s="12">
        <v>0.7033090064687344</v>
      </c>
      <c r="AL108" s="12">
        <v>0.10225576380826007</v>
      </c>
      <c r="AM108" s="20">
        <v>17638</v>
      </c>
      <c r="AN108" s="20">
        <v>22559</v>
      </c>
      <c r="AO108" s="20">
        <v>23195</v>
      </c>
      <c r="AP108" s="11">
        <v>45754</v>
      </c>
      <c r="AQ108" s="13">
        <v>-5.1376679382982293E-2</v>
      </c>
      <c r="AR108" s="10">
        <v>2.5940582832520693</v>
      </c>
      <c r="AS108" s="21">
        <v>7670</v>
      </c>
      <c r="AT108" s="21">
        <v>31952</v>
      </c>
      <c r="AU108" s="21">
        <v>6132</v>
      </c>
      <c r="AV108" s="12">
        <v>0.16763561655811512</v>
      </c>
      <c r="AW108" s="12">
        <v>0.69834331424574903</v>
      </c>
      <c r="AX108" s="12">
        <v>0.13402106919613585</v>
      </c>
      <c r="AY108" s="20">
        <v>17964</v>
      </c>
      <c r="AZ108" s="20">
        <v>21658</v>
      </c>
      <c r="BA108" s="20">
        <v>22116</v>
      </c>
      <c r="BB108" s="11">
        <v>43774</v>
      </c>
      <c r="BC108" s="13">
        <v>-4.3274904926345226E-2</v>
      </c>
      <c r="BD108" s="10">
        <v>2.4367624137163215</v>
      </c>
      <c r="BE108" s="21">
        <v>6277</v>
      </c>
      <c r="BF108" s="21">
        <v>29945</v>
      </c>
      <c r="BG108" s="21">
        <v>7552</v>
      </c>
      <c r="BH108" s="12">
        <v>0.14339562297254077</v>
      </c>
      <c r="BI108" s="12">
        <v>0.68408187508566731</v>
      </c>
      <c r="BJ108" s="12">
        <v>0.17252250194179194</v>
      </c>
      <c r="BK108" s="20">
        <v>17820</v>
      </c>
      <c r="BL108" s="20">
        <v>20445</v>
      </c>
      <c r="BM108" s="20">
        <v>21147</v>
      </c>
      <c r="BN108" s="11">
        <v>41592</v>
      </c>
      <c r="BO108" s="13">
        <v>-4.9846941106592935E-2</v>
      </c>
      <c r="BP108" s="10">
        <v>2.3340067340067341</v>
      </c>
      <c r="BQ108" s="21">
        <v>5393</v>
      </c>
      <c r="BR108" s="21">
        <v>27568</v>
      </c>
      <c r="BS108" s="21">
        <v>8631</v>
      </c>
      <c r="BT108" s="12">
        <v>0.12966435853048663</v>
      </c>
      <c r="BU108" s="12">
        <v>0.66281977303327566</v>
      </c>
      <c r="BV108" s="12">
        <v>0.20751586843623773</v>
      </c>
      <c r="BW108" s="20">
        <v>17343</v>
      </c>
      <c r="BX108" s="20">
        <v>19315</v>
      </c>
      <c r="BY108" s="20">
        <v>20280</v>
      </c>
      <c r="BZ108" s="9">
        <v>39595</v>
      </c>
      <c r="CA108" s="55">
        <v>-5.0435661068316762E-2</v>
      </c>
      <c r="CB108" s="54">
        <v>2.2830536816006459</v>
      </c>
      <c r="CC108" s="51">
        <v>4807</v>
      </c>
      <c r="CD108" s="51">
        <v>25125</v>
      </c>
      <c r="CE108" s="51">
        <v>9663</v>
      </c>
      <c r="CF108" s="56">
        <v>0.12140421770399999</v>
      </c>
      <c r="CG108" s="56">
        <v>0.63454981689599999</v>
      </c>
      <c r="CH108" s="56">
        <v>0.24404596540000001</v>
      </c>
      <c r="CI108" s="20">
        <v>16486</v>
      </c>
      <c r="CJ108" s="20">
        <v>17809</v>
      </c>
      <c r="CK108" s="20">
        <v>18571</v>
      </c>
      <c r="CL108" s="9">
        <v>36380</v>
      </c>
      <c r="CM108" s="55">
        <v>-8.8372732270478385E-2</v>
      </c>
      <c r="CN108" s="54">
        <v>2.2067208540579886</v>
      </c>
      <c r="CO108" s="51">
        <v>4807</v>
      </c>
      <c r="CP108" s="51">
        <v>25125</v>
      </c>
      <c r="CQ108" s="51">
        <v>9663</v>
      </c>
      <c r="CR108" s="56">
        <v>0.13213304013194063</v>
      </c>
      <c r="CS108" s="56">
        <v>0.69062671797691044</v>
      </c>
      <c r="CT108" s="56">
        <v>0.26561297416162727</v>
      </c>
    </row>
    <row r="109" spans="1:98">
      <c r="A109">
        <v>106</v>
      </c>
      <c r="B109" s="4" t="s">
        <v>95</v>
      </c>
      <c r="C109" s="14">
        <v>1123</v>
      </c>
      <c r="D109" s="14">
        <v>1703</v>
      </c>
      <c r="E109" s="14">
        <v>1655</v>
      </c>
      <c r="F109" s="11">
        <v>3358</v>
      </c>
      <c r="G109" s="9"/>
      <c r="H109" s="10">
        <v>2.9902048085485307</v>
      </c>
      <c r="I109" s="14">
        <v>722</v>
      </c>
      <c r="J109" s="14">
        <v>2304</v>
      </c>
      <c r="K109" s="14">
        <v>332</v>
      </c>
      <c r="L109" s="12">
        <v>0.21500893388921977</v>
      </c>
      <c r="M109" s="12">
        <v>0.6861226920786182</v>
      </c>
      <c r="N109" s="12">
        <v>9.8868374032162004E-2</v>
      </c>
      <c r="O109" s="14">
        <v>1127</v>
      </c>
      <c r="P109" s="14">
        <v>1688</v>
      </c>
      <c r="Q109" s="14">
        <v>1686</v>
      </c>
      <c r="R109" s="11">
        <v>3374</v>
      </c>
      <c r="S109" s="13">
        <v>4.7647409172126842E-3</v>
      </c>
      <c r="T109" s="10">
        <v>2.9937888198757765</v>
      </c>
      <c r="U109" s="14">
        <v>692</v>
      </c>
      <c r="V109" s="14">
        <v>2291</v>
      </c>
      <c r="W109" s="14">
        <v>391</v>
      </c>
      <c r="X109" s="12">
        <v>0.20509780675755779</v>
      </c>
      <c r="Y109" s="12">
        <v>0.67901600474214585</v>
      </c>
      <c r="Z109" s="12">
        <v>0.11588618850029639</v>
      </c>
      <c r="AA109" s="14">
        <v>1066</v>
      </c>
      <c r="AB109" s="8">
        <v>1590</v>
      </c>
      <c r="AC109" s="8">
        <v>1616</v>
      </c>
      <c r="AD109" s="11">
        <v>3206</v>
      </c>
      <c r="AE109" s="13">
        <v>-4.9792531120331995E-2</v>
      </c>
      <c r="AF109" s="10">
        <v>3.0075046904315199</v>
      </c>
      <c r="AG109" s="8">
        <v>695</v>
      </c>
      <c r="AH109" s="8">
        <v>2063</v>
      </c>
      <c r="AI109" s="8">
        <v>448</v>
      </c>
      <c r="AJ109" s="12">
        <v>0.21678103555832814</v>
      </c>
      <c r="AK109" s="12">
        <v>0.64348097317529629</v>
      </c>
      <c r="AL109" s="12">
        <v>0.13973799126637554</v>
      </c>
      <c r="AM109" s="11">
        <v>1104</v>
      </c>
      <c r="AN109" s="8">
        <v>1553</v>
      </c>
      <c r="AO109" s="8">
        <v>1568</v>
      </c>
      <c r="AP109" s="11">
        <v>3121</v>
      </c>
      <c r="AQ109" s="13">
        <v>-2.6512788521522168E-2</v>
      </c>
      <c r="AR109" s="10">
        <v>2.8269927536231885</v>
      </c>
      <c r="AS109" s="8">
        <v>641</v>
      </c>
      <c r="AT109" s="8">
        <v>1934</v>
      </c>
      <c r="AU109" s="8">
        <v>546</v>
      </c>
      <c r="AV109" s="12">
        <v>0.20538289009932714</v>
      </c>
      <c r="AW109" s="12">
        <v>0.61967318167254082</v>
      </c>
      <c r="AX109" s="12">
        <v>0.17494392822813201</v>
      </c>
      <c r="AY109" s="26">
        <v>1135</v>
      </c>
      <c r="AZ109" s="26">
        <v>1469</v>
      </c>
      <c r="BA109" s="26">
        <v>1511</v>
      </c>
      <c r="BB109" s="11">
        <v>2980</v>
      </c>
      <c r="BC109" s="13">
        <v>-4.5177827619352739E-2</v>
      </c>
      <c r="BD109" s="10">
        <v>2.6255506607929515</v>
      </c>
      <c r="BE109" s="8">
        <v>527</v>
      </c>
      <c r="BF109" s="8">
        <v>1843</v>
      </c>
      <c r="BG109" s="8">
        <v>610</v>
      </c>
      <c r="BH109" s="12">
        <v>0.17684563758389263</v>
      </c>
      <c r="BI109" s="12">
        <v>0.61845637583892621</v>
      </c>
      <c r="BJ109" s="12">
        <v>0.20469798657718122</v>
      </c>
      <c r="BK109" s="26">
        <v>1221</v>
      </c>
      <c r="BL109" s="26">
        <v>1411</v>
      </c>
      <c r="BM109" s="26">
        <v>1529</v>
      </c>
      <c r="BN109" s="11">
        <v>2940</v>
      </c>
      <c r="BO109" s="13">
        <v>-1.3422818791946289E-2</v>
      </c>
      <c r="BP109" s="10">
        <v>2.407862407862408</v>
      </c>
      <c r="BQ109" s="8">
        <v>442</v>
      </c>
      <c r="BR109" s="8">
        <v>1874</v>
      </c>
      <c r="BS109" s="8">
        <v>624</v>
      </c>
      <c r="BT109" s="12">
        <v>0.15034013605442176</v>
      </c>
      <c r="BU109" s="12">
        <v>0.63741496598639458</v>
      </c>
      <c r="BV109" s="12">
        <v>0.21224489795918366</v>
      </c>
      <c r="BW109" s="34">
        <v>1220</v>
      </c>
      <c r="BX109" s="34">
        <v>1344</v>
      </c>
      <c r="BY109" s="34">
        <v>1481</v>
      </c>
      <c r="BZ109" s="9">
        <v>2825</v>
      </c>
      <c r="CA109" s="55">
        <v>-4.0707964601769842E-2</v>
      </c>
      <c r="CB109" s="54">
        <v>2.3155737704918034</v>
      </c>
      <c r="CC109" s="51">
        <v>435</v>
      </c>
      <c r="CD109" s="51">
        <v>1776</v>
      </c>
      <c r="CE109" s="51">
        <v>614</v>
      </c>
      <c r="CF109" s="56">
        <v>0.15398230088500001</v>
      </c>
      <c r="CG109" s="56">
        <v>0.62867256637199997</v>
      </c>
      <c r="CH109" s="56">
        <v>0.21734513274299999</v>
      </c>
      <c r="CI109" s="34">
        <v>1174</v>
      </c>
      <c r="CJ109" s="34">
        <v>1282</v>
      </c>
      <c r="CK109" s="34">
        <v>1402</v>
      </c>
      <c r="CL109" s="9">
        <v>2684</v>
      </c>
      <c r="CM109" s="55">
        <v>-5.2533532041728837E-2</v>
      </c>
      <c r="CN109" s="54">
        <v>2.2862010221465074</v>
      </c>
      <c r="CO109" s="51">
        <v>435</v>
      </c>
      <c r="CP109" s="51">
        <v>1776</v>
      </c>
      <c r="CQ109" s="51">
        <v>614</v>
      </c>
      <c r="CR109" s="56">
        <v>0.16207153502235469</v>
      </c>
      <c r="CS109" s="56">
        <v>0.66169895678092394</v>
      </c>
      <c r="CT109" s="56">
        <v>0.22876304023845007</v>
      </c>
    </row>
    <row r="110" spans="1:98">
      <c r="A110">
        <v>107</v>
      </c>
      <c r="B110" s="4" t="s">
        <v>96</v>
      </c>
      <c r="C110" s="8">
        <v>2148</v>
      </c>
      <c r="D110" s="8">
        <v>3210</v>
      </c>
      <c r="E110" s="8">
        <v>3293</v>
      </c>
      <c r="F110" s="9">
        <v>6503</v>
      </c>
      <c r="G110" s="9"/>
      <c r="H110" s="10">
        <v>3.0274674115456239</v>
      </c>
      <c r="I110" s="14">
        <v>1604</v>
      </c>
      <c r="J110" s="14">
        <v>4426</v>
      </c>
      <c r="K110" s="14">
        <v>473</v>
      </c>
      <c r="L110" s="12">
        <v>0.24665538982008303</v>
      </c>
      <c r="M110" s="12">
        <v>0.68060894971551589</v>
      </c>
      <c r="N110" s="12">
        <v>7.2735660464401039E-2</v>
      </c>
      <c r="O110" s="8">
        <v>2086</v>
      </c>
      <c r="P110" s="8">
        <v>3039</v>
      </c>
      <c r="Q110" s="8">
        <v>3078</v>
      </c>
      <c r="R110" s="9">
        <v>6117</v>
      </c>
      <c r="S110" s="13">
        <v>-5.9357219744733181E-2</v>
      </c>
      <c r="T110" s="10">
        <v>2.9324065196548417</v>
      </c>
      <c r="U110" s="14">
        <v>1407</v>
      </c>
      <c r="V110" s="14">
        <v>4116</v>
      </c>
      <c r="W110" s="14">
        <v>594</v>
      </c>
      <c r="X110" s="12">
        <v>0.23001471309465424</v>
      </c>
      <c r="Y110" s="12">
        <v>0.67287886218734672</v>
      </c>
      <c r="Z110" s="12">
        <v>9.7106424717999018E-2</v>
      </c>
      <c r="AA110" s="8">
        <v>1937</v>
      </c>
      <c r="AB110" s="8">
        <v>2728</v>
      </c>
      <c r="AC110" s="8">
        <v>2845</v>
      </c>
      <c r="AD110" s="9">
        <v>5573</v>
      </c>
      <c r="AE110" s="13">
        <v>-8.8932483243419957E-2</v>
      </c>
      <c r="AF110" s="10">
        <v>2.8771295818275684</v>
      </c>
      <c r="AG110" s="8">
        <v>1137</v>
      </c>
      <c r="AH110" s="8">
        <v>3707</v>
      </c>
      <c r="AI110" s="8">
        <v>729</v>
      </c>
      <c r="AJ110" s="12">
        <v>0.20401937914947066</v>
      </c>
      <c r="AK110" s="12">
        <v>0.66517136192355997</v>
      </c>
      <c r="AL110" s="12">
        <v>0.13080925892696932</v>
      </c>
      <c r="AM110" s="8">
        <v>1975</v>
      </c>
      <c r="AN110" s="8">
        <v>2548</v>
      </c>
      <c r="AO110" s="8">
        <v>2676</v>
      </c>
      <c r="AP110" s="9">
        <v>5224</v>
      </c>
      <c r="AQ110" s="13">
        <v>-6.2623362641306302E-2</v>
      </c>
      <c r="AR110" s="10">
        <v>2.6450632911392407</v>
      </c>
      <c r="AS110" s="8">
        <v>908</v>
      </c>
      <c r="AT110" s="8">
        <v>3459</v>
      </c>
      <c r="AU110" s="8">
        <v>857</v>
      </c>
      <c r="AV110" s="12">
        <v>0.17381316998468607</v>
      </c>
      <c r="AW110" s="12">
        <v>0.66213629402756513</v>
      </c>
      <c r="AX110" s="12">
        <v>0.16405053598774885</v>
      </c>
      <c r="AY110" s="8">
        <v>1997</v>
      </c>
      <c r="AZ110" s="8">
        <v>2428</v>
      </c>
      <c r="BA110" s="8">
        <v>2529</v>
      </c>
      <c r="BB110" s="9">
        <v>4957</v>
      </c>
      <c r="BC110" s="13">
        <v>-5.1110260336906577E-2</v>
      </c>
      <c r="BD110" s="10">
        <v>2.4822233350025038</v>
      </c>
      <c r="BE110" s="8">
        <v>738</v>
      </c>
      <c r="BF110" s="8">
        <v>3221</v>
      </c>
      <c r="BG110" s="8">
        <v>998</v>
      </c>
      <c r="BH110" s="12">
        <v>0.14888037119225339</v>
      </c>
      <c r="BI110" s="12">
        <v>0.64978817833366953</v>
      </c>
      <c r="BJ110" s="12">
        <v>0.20133145047407705</v>
      </c>
      <c r="BK110" s="8">
        <v>1960</v>
      </c>
      <c r="BL110" s="8">
        <v>2182</v>
      </c>
      <c r="BM110" s="8">
        <v>2400</v>
      </c>
      <c r="BN110" s="9">
        <v>4582</v>
      </c>
      <c r="BO110" s="13">
        <v>-7.5650595118014974E-2</v>
      </c>
      <c r="BP110" s="10">
        <v>2.3377551020408163</v>
      </c>
      <c r="BQ110" s="8">
        <v>600</v>
      </c>
      <c r="BR110" s="8">
        <v>2876</v>
      </c>
      <c r="BS110" s="8">
        <v>1106</v>
      </c>
      <c r="BT110" s="12">
        <v>0.13094718463553034</v>
      </c>
      <c r="BU110" s="12">
        <v>0.62767350501964203</v>
      </c>
      <c r="BV110" s="12">
        <v>0.2413793103448276</v>
      </c>
      <c r="BW110" s="24">
        <v>1868</v>
      </c>
      <c r="BX110" s="24">
        <v>1959</v>
      </c>
      <c r="BY110" s="24">
        <v>2209</v>
      </c>
      <c r="BZ110" s="9">
        <v>4168</v>
      </c>
      <c r="CA110" s="55">
        <v>-9.9328214971209139E-2</v>
      </c>
      <c r="CB110" s="54">
        <v>2.2312633832976445</v>
      </c>
      <c r="CC110" s="51">
        <v>504</v>
      </c>
      <c r="CD110" s="51">
        <v>2516</v>
      </c>
      <c r="CE110" s="51">
        <v>1148</v>
      </c>
      <c r="CF110" s="56">
        <v>0.12092130518199999</v>
      </c>
      <c r="CG110" s="56">
        <v>0.60364683301299993</v>
      </c>
      <c r="CH110" s="56">
        <v>0.27543186180399998</v>
      </c>
      <c r="CI110" s="24">
        <v>1845</v>
      </c>
      <c r="CJ110" s="24">
        <v>1871</v>
      </c>
      <c r="CK110" s="24">
        <v>2010</v>
      </c>
      <c r="CL110" s="9">
        <v>3881</v>
      </c>
      <c r="CM110" s="55">
        <v>-7.3950012883277516E-2</v>
      </c>
      <c r="CN110" s="54">
        <v>2.1035230352303524</v>
      </c>
      <c r="CO110" s="51">
        <v>504</v>
      </c>
      <c r="CP110" s="51">
        <v>2516</v>
      </c>
      <c r="CQ110" s="51">
        <v>1148</v>
      </c>
      <c r="CR110" s="56">
        <v>0.12986343725843855</v>
      </c>
      <c r="CS110" s="56">
        <v>0.64828652409172893</v>
      </c>
      <c r="CT110" s="56">
        <v>0.29580005153311001</v>
      </c>
    </row>
    <row r="111" spans="1:98">
      <c r="A111">
        <v>108</v>
      </c>
      <c r="B111" s="4" t="s">
        <v>97</v>
      </c>
      <c r="C111" s="8">
        <v>1320</v>
      </c>
      <c r="D111" s="8">
        <v>2066</v>
      </c>
      <c r="E111" s="8">
        <v>2137</v>
      </c>
      <c r="F111" s="9">
        <v>4203</v>
      </c>
      <c r="G111" s="9"/>
      <c r="H111" s="10">
        <v>3.1840909090909091</v>
      </c>
      <c r="I111" s="14">
        <v>947</v>
      </c>
      <c r="J111" s="14">
        <v>2777</v>
      </c>
      <c r="K111" s="14">
        <v>479</v>
      </c>
      <c r="L111" s="12">
        <v>0.22531525101118249</v>
      </c>
      <c r="M111" s="12">
        <v>0.66071853438020467</v>
      </c>
      <c r="N111" s="12">
        <v>0.11396621460861289</v>
      </c>
      <c r="O111" s="8">
        <v>1174</v>
      </c>
      <c r="P111" s="8">
        <v>1749</v>
      </c>
      <c r="Q111" s="8">
        <v>1861</v>
      </c>
      <c r="R111" s="9">
        <v>3610</v>
      </c>
      <c r="S111" s="13">
        <v>-0.1410896978348799</v>
      </c>
      <c r="T111" s="10">
        <v>3.0749574105621806</v>
      </c>
      <c r="U111" s="14">
        <v>726</v>
      </c>
      <c r="V111" s="14">
        <v>2402</v>
      </c>
      <c r="W111" s="14">
        <v>482</v>
      </c>
      <c r="X111" s="12">
        <v>0.20110803324099724</v>
      </c>
      <c r="Y111" s="12">
        <v>0.66537396121883652</v>
      </c>
      <c r="Z111" s="12">
        <v>0.13351800554016621</v>
      </c>
      <c r="AA111" s="8">
        <v>1052</v>
      </c>
      <c r="AB111" s="8">
        <v>1469</v>
      </c>
      <c r="AC111" s="8">
        <v>1587</v>
      </c>
      <c r="AD111" s="9">
        <v>3056</v>
      </c>
      <c r="AE111" s="13">
        <v>-0.15346260387811639</v>
      </c>
      <c r="AF111" s="10">
        <v>2.9049429657794676</v>
      </c>
      <c r="AG111" s="8">
        <v>496</v>
      </c>
      <c r="AH111" s="8">
        <v>1979</v>
      </c>
      <c r="AI111" s="8">
        <v>581</v>
      </c>
      <c r="AJ111" s="12">
        <v>0.16230366492146597</v>
      </c>
      <c r="AK111" s="12">
        <v>0.64757853403141363</v>
      </c>
      <c r="AL111" s="12">
        <v>0.19011780104712042</v>
      </c>
      <c r="AM111" s="8">
        <v>997</v>
      </c>
      <c r="AN111" s="8">
        <v>1360</v>
      </c>
      <c r="AO111" s="8">
        <v>1394</v>
      </c>
      <c r="AP111" s="9">
        <v>2754</v>
      </c>
      <c r="AQ111" s="13">
        <v>-9.8821989528795839E-2</v>
      </c>
      <c r="AR111" s="10">
        <v>2.7622868605817454</v>
      </c>
      <c r="AS111" s="8">
        <v>357</v>
      </c>
      <c r="AT111" s="8">
        <v>1782</v>
      </c>
      <c r="AU111" s="8">
        <v>615</v>
      </c>
      <c r="AV111" s="12">
        <v>0.12962962962962962</v>
      </c>
      <c r="AW111" s="12">
        <v>0.6470588235294118</v>
      </c>
      <c r="AX111" s="12">
        <v>0.22331154684095861</v>
      </c>
      <c r="AY111" s="8">
        <v>970</v>
      </c>
      <c r="AZ111" s="8">
        <v>1237</v>
      </c>
      <c r="BA111" s="8">
        <v>1281</v>
      </c>
      <c r="BB111" s="9">
        <v>2518</v>
      </c>
      <c r="BC111" s="13">
        <v>-8.5693536673928872E-2</v>
      </c>
      <c r="BD111" s="10">
        <v>2.5958762886597939</v>
      </c>
      <c r="BE111" s="8">
        <v>301</v>
      </c>
      <c r="BF111" s="8">
        <v>1585</v>
      </c>
      <c r="BG111" s="8">
        <v>632</v>
      </c>
      <c r="BH111" s="12">
        <v>0.11953931691818905</v>
      </c>
      <c r="BI111" s="12">
        <v>0.62946783161239084</v>
      </c>
      <c r="BJ111" s="12">
        <v>0.25099285146942019</v>
      </c>
      <c r="BK111" s="8">
        <v>927</v>
      </c>
      <c r="BL111" s="8">
        <v>1119</v>
      </c>
      <c r="BM111" s="8">
        <v>1170</v>
      </c>
      <c r="BN111" s="9">
        <v>2289</v>
      </c>
      <c r="BO111" s="13">
        <v>-9.0945194598888057E-2</v>
      </c>
      <c r="BP111" s="10">
        <v>2.4692556634304208</v>
      </c>
      <c r="BQ111" s="8">
        <v>261</v>
      </c>
      <c r="BR111" s="8">
        <v>1361</v>
      </c>
      <c r="BS111" s="8">
        <v>667</v>
      </c>
      <c r="BT111" s="12">
        <v>0.11402359108781127</v>
      </c>
      <c r="BU111" s="12">
        <v>0.59458278724333768</v>
      </c>
      <c r="BV111" s="12">
        <v>0.29139362166885102</v>
      </c>
      <c r="BW111" s="24">
        <v>817</v>
      </c>
      <c r="BX111" s="24">
        <v>961</v>
      </c>
      <c r="BY111" s="24">
        <v>1013</v>
      </c>
      <c r="BZ111" s="9">
        <v>1974</v>
      </c>
      <c r="CA111" s="55">
        <v>-0.15957446808510634</v>
      </c>
      <c r="CB111" s="54">
        <v>2.4161566707466342</v>
      </c>
      <c r="CC111" s="51">
        <v>207</v>
      </c>
      <c r="CD111" s="51">
        <v>1057</v>
      </c>
      <c r="CE111" s="51">
        <v>710</v>
      </c>
      <c r="CF111" s="56">
        <v>0.104863221884</v>
      </c>
      <c r="CG111" s="56">
        <v>0.53546099290799998</v>
      </c>
      <c r="CH111" s="56">
        <v>0.35967578520799998</v>
      </c>
      <c r="CI111" s="24">
        <v>775</v>
      </c>
      <c r="CJ111" s="24">
        <v>869</v>
      </c>
      <c r="CK111" s="24">
        <v>888</v>
      </c>
      <c r="CL111" s="9">
        <v>1757</v>
      </c>
      <c r="CM111" s="55">
        <v>-0.12350597609561742</v>
      </c>
      <c r="CN111" s="54">
        <v>2.2670967741935484</v>
      </c>
      <c r="CO111" s="51">
        <v>207</v>
      </c>
      <c r="CP111" s="51">
        <v>1057</v>
      </c>
      <c r="CQ111" s="51">
        <v>710</v>
      </c>
      <c r="CR111" s="56">
        <v>0.11781445645987479</v>
      </c>
      <c r="CS111" s="56">
        <v>0.60159362549800799</v>
      </c>
      <c r="CT111" s="56">
        <v>0.40409789413773478</v>
      </c>
    </row>
    <row r="112" spans="1:98">
      <c r="A112">
        <v>109</v>
      </c>
      <c r="B112" s="4" t="s">
        <v>218</v>
      </c>
      <c r="C112" s="8">
        <v>4348</v>
      </c>
      <c r="D112" s="8">
        <v>6758</v>
      </c>
      <c r="E112" s="8">
        <v>6875</v>
      </c>
      <c r="F112" s="9">
        <v>13633</v>
      </c>
      <c r="G112" s="9"/>
      <c r="H112" s="10">
        <v>3.1354645814167434</v>
      </c>
      <c r="I112" s="14">
        <v>3393</v>
      </c>
      <c r="J112" s="14">
        <v>9027</v>
      </c>
      <c r="K112" s="14">
        <v>1213</v>
      </c>
      <c r="L112" s="12">
        <v>0.24888139074304996</v>
      </c>
      <c r="M112" s="12">
        <v>0.66214332868774295</v>
      </c>
      <c r="N112" s="12">
        <v>8.8975280569207074E-2</v>
      </c>
      <c r="O112" s="8">
        <v>4280</v>
      </c>
      <c r="P112" s="8">
        <v>6370</v>
      </c>
      <c r="Q112" s="8">
        <v>6562</v>
      </c>
      <c r="R112" s="9">
        <v>12932</v>
      </c>
      <c r="S112" s="13">
        <v>-5.1419350106359563E-2</v>
      </c>
      <c r="T112" s="10">
        <v>3.0214953271028038</v>
      </c>
      <c r="U112" s="14">
        <v>2888</v>
      </c>
      <c r="V112" s="14">
        <v>8598</v>
      </c>
      <c r="W112" s="14">
        <v>1446</v>
      </c>
      <c r="X112" s="12">
        <v>0.22332199195793381</v>
      </c>
      <c r="Y112" s="12">
        <v>0.66486235694401485</v>
      </c>
      <c r="Z112" s="12">
        <v>0.11181565109805135</v>
      </c>
      <c r="AA112" s="8">
        <v>4106</v>
      </c>
      <c r="AB112" s="8">
        <v>5728</v>
      </c>
      <c r="AC112" s="8">
        <v>6091</v>
      </c>
      <c r="AD112" s="9">
        <v>11819</v>
      </c>
      <c r="AE112" s="13">
        <v>-8.6065573770491857E-2</v>
      </c>
      <c r="AF112" s="10">
        <v>2.878470530930346</v>
      </c>
      <c r="AG112" s="8">
        <v>2315</v>
      </c>
      <c r="AH112" s="8">
        <v>7821</v>
      </c>
      <c r="AI112" s="8">
        <v>1683</v>
      </c>
      <c r="AJ112" s="12">
        <v>0.1958710550808021</v>
      </c>
      <c r="AK112" s="12">
        <v>0.66173111092308989</v>
      </c>
      <c r="AL112" s="12">
        <v>0.14239783399610798</v>
      </c>
      <c r="AM112" s="8">
        <v>4097</v>
      </c>
      <c r="AN112" s="8">
        <v>5398</v>
      </c>
      <c r="AO112" s="8">
        <v>5746</v>
      </c>
      <c r="AP112" s="9">
        <v>11144</v>
      </c>
      <c r="AQ112" s="13">
        <v>-5.7111430747102121E-2</v>
      </c>
      <c r="AR112" s="10">
        <v>2.7200390529655847</v>
      </c>
      <c r="AS112" s="8">
        <v>1894</v>
      </c>
      <c r="AT112" s="8">
        <v>7246</v>
      </c>
      <c r="AU112" s="8">
        <v>2004</v>
      </c>
      <c r="AV112" s="12">
        <v>0.16995692749461594</v>
      </c>
      <c r="AW112" s="12">
        <v>0.65021536252692036</v>
      </c>
      <c r="AX112" s="12">
        <v>0.17982770997846376</v>
      </c>
      <c r="AY112" s="8">
        <v>4161</v>
      </c>
      <c r="AZ112" s="8">
        <v>5074</v>
      </c>
      <c r="BA112" s="8">
        <v>5435</v>
      </c>
      <c r="BB112" s="9">
        <v>10509</v>
      </c>
      <c r="BC112" s="13">
        <v>-5.6981335247666909E-2</v>
      </c>
      <c r="BD112" s="10">
        <v>2.5255948089401588</v>
      </c>
      <c r="BE112" s="8">
        <v>1560</v>
      </c>
      <c r="BF112" s="8">
        <v>6638</v>
      </c>
      <c r="BG112" s="8">
        <v>2311</v>
      </c>
      <c r="BH112" s="12">
        <v>0.14844419069369111</v>
      </c>
      <c r="BI112" s="12">
        <v>0.63164906270815491</v>
      </c>
      <c r="BJ112" s="12">
        <v>0.21990674659815396</v>
      </c>
      <c r="BK112" s="8">
        <v>4021</v>
      </c>
      <c r="BL112" s="8">
        <v>4652</v>
      </c>
      <c r="BM112" s="8">
        <v>5163</v>
      </c>
      <c r="BN112" s="9">
        <v>9815</v>
      </c>
      <c r="BO112" s="13">
        <v>-6.6038633552193304E-2</v>
      </c>
      <c r="BP112" s="10">
        <v>2.4409350907734395</v>
      </c>
      <c r="BQ112" s="8">
        <v>1373</v>
      </c>
      <c r="BR112" s="8">
        <v>5977</v>
      </c>
      <c r="BS112" s="8">
        <v>2465</v>
      </c>
      <c r="BT112" s="12">
        <v>0.13988792664289354</v>
      </c>
      <c r="BU112" s="12">
        <v>0.60896586856851753</v>
      </c>
      <c r="BV112" s="12">
        <v>0.2511462047885889</v>
      </c>
      <c r="BW112" s="24">
        <v>3952</v>
      </c>
      <c r="BX112" s="24">
        <v>4313</v>
      </c>
      <c r="BY112" s="24">
        <v>4812</v>
      </c>
      <c r="BZ112" s="9">
        <v>9125</v>
      </c>
      <c r="CA112" s="55">
        <v>-7.0300560366785558E-2</v>
      </c>
      <c r="CB112" s="54">
        <v>2.3089574898785425</v>
      </c>
      <c r="CC112" s="51">
        <v>1174</v>
      </c>
      <c r="CD112" s="51">
        <v>5375</v>
      </c>
      <c r="CE112" s="51">
        <v>2576</v>
      </c>
      <c r="CF112" s="56">
        <v>0.12865753424657533</v>
      </c>
      <c r="CG112" s="56">
        <v>0.58904109589041098</v>
      </c>
      <c r="CH112" s="56">
        <v>0.28230136986301368</v>
      </c>
      <c r="CI112" s="24">
        <v>3772</v>
      </c>
      <c r="CJ112" s="24">
        <v>3983</v>
      </c>
      <c r="CK112" s="24">
        <v>4454</v>
      </c>
      <c r="CL112" s="9">
        <v>8437</v>
      </c>
      <c r="CM112" s="55">
        <v>-8.1545573070996871E-2</v>
      </c>
      <c r="CN112" s="54">
        <v>2.2367444326617179</v>
      </c>
      <c r="CO112" s="51">
        <v>955</v>
      </c>
      <c r="CP112" s="51">
        <v>4291</v>
      </c>
      <c r="CQ112" s="51">
        <v>1906</v>
      </c>
      <c r="CR112" s="56">
        <v>0.1131918928529098</v>
      </c>
      <c r="CS112" s="56">
        <v>0.50859310181344075</v>
      </c>
      <c r="CT112" s="56">
        <v>0.22590968353680219</v>
      </c>
    </row>
    <row r="113" spans="1:98">
      <c r="A113">
        <v>110</v>
      </c>
      <c r="B113" s="4" t="s">
        <v>98</v>
      </c>
      <c r="C113" s="8">
        <v>2114</v>
      </c>
      <c r="D113" s="8">
        <v>3338</v>
      </c>
      <c r="E113" s="8">
        <v>3385</v>
      </c>
      <c r="F113" s="9">
        <v>6723</v>
      </c>
      <c r="G113" s="9"/>
      <c r="H113" s="10">
        <v>3.1802270577105016</v>
      </c>
      <c r="I113" s="14">
        <v>1545</v>
      </c>
      <c r="J113" s="14">
        <v>4472</v>
      </c>
      <c r="K113" s="14">
        <v>700</v>
      </c>
      <c r="L113" s="12">
        <v>0.22980812137438644</v>
      </c>
      <c r="M113" s="12">
        <v>0.66517923546035995</v>
      </c>
      <c r="N113" s="12">
        <v>0.10412018444146959</v>
      </c>
      <c r="O113" s="8">
        <v>2019</v>
      </c>
      <c r="P113" s="8">
        <v>3104</v>
      </c>
      <c r="Q113" s="8">
        <v>3210</v>
      </c>
      <c r="R113" s="9">
        <v>6314</v>
      </c>
      <c r="S113" s="13">
        <v>-6.0835936337944374E-2</v>
      </c>
      <c r="T113" s="10">
        <v>3.1272907379891035</v>
      </c>
      <c r="U113" s="14">
        <v>1411</v>
      </c>
      <c r="V113" s="14">
        <v>4095</v>
      </c>
      <c r="W113" s="14">
        <v>808</v>
      </c>
      <c r="X113" s="12">
        <v>0.22347165030091859</v>
      </c>
      <c r="Y113" s="12">
        <v>0.64855875831485588</v>
      </c>
      <c r="Z113" s="12">
        <v>0.12796959138422553</v>
      </c>
      <c r="AA113" s="8">
        <v>1951</v>
      </c>
      <c r="AB113" s="8">
        <v>2920</v>
      </c>
      <c r="AC113" s="8">
        <v>3027</v>
      </c>
      <c r="AD113" s="9">
        <v>5947</v>
      </c>
      <c r="AE113" s="13">
        <v>-5.8124802027241018E-2</v>
      </c>
      <c r="AF113" s="10">
        <v>3.0481804202972835</v>
      </c>
      <c r="AG113" s="8">
        <v>1218</v>
      </c>
      <c r="AH113" s="8">
        <v>3763</v>
      </c>
      <c r="AI113" s="8">
        <v>966</v>
      </c>
      <c r="AJ113" s="12">
        <v>0.20480914746931225</v>
      </c>
      <c r="AK113" s="12">
        <v>0.63275601143433668</v>
      </c>
      <c r="AL113" s="12">
        <v>0.16243484109635109</v>
      </c>
      <c r="AM113" s="8">
        <v>1915</v>
      </c>
      <c r="AN113" s="8">
        <v>2690</v>
      </c>
      <c r="AO113" s="8">
        <v>2814</v>
      </c>
      <c r="AP113" s="9">
        <v>5504</v>
      </c>
      <c r="AQ113" s="13">
        <v>-7.4491340171515041E-2</v>
      </c>
      <c r="AR113" s="10">
        <v>2.8741514360313314</v>
      </c>
      <c r="AS113" s="8">
        <v>1022</v>
      </c>
      <c r="AT113" s="8">
        <v>3431</v>
      </c>
      <c r="AU113" s="8">
        <v>1051</v>
      </c>
      <c r="AV113" s="12">
        <v>0.18568313953488372</v>
      </c>
      <c r="AW113" s="12">
        <v>0.62336482558139539</v>
      </c>
      <c r="AX113" s="12">
        <v>0.19095203488372092</v>
      </c>
      <c r="AY113" s="8">
        <v>1949</v>
      </c>
      <c r="AZ113" s="8">
        <v>2546</v>
      </c>
      <c r="BA113" s="8">
        <v>2674</v>
      </c>
      <c r="BB113" s="9">
        <v>5220</v>
      </c>
      <c r="BC113" s="13">
        <v>-5.1598837209302362E-2</v>
      </c>
      <c r="BD113" s="10">
        <v>2.6782965623396615</v>
      </c>
      <c r="BE113" s="8">
        <v>792</v>
      </c>
      <c r="BF113" s="8">
        <v>3259</v>
      </c>
      <c r="BG113" s="8">
        <v>1169</v>
      </c>
      <c r="BH113" s="12">
        <v>0.15172413793103448</v>
      </c>
      <c r="BI113" s="12">
        <v>0.6243295019157088</v>
      </c>
      <c r="BJ113" s="12">
        <v>0.2239463601532567</v>
      </c>
      <c r="BK113" s="8">
        <v>1937</v>
      </c>
      <c r="BL113" s="8">
        <v>2381</v>
      </c>
      <c r="BM113" s="8">
        <v>2469</v>
      </c>
      <c r="BN113" s="9">
        <v>4850</v>
      </c>
      <c r="BO113" s="13">
        <v>-7.088122605363989E-2</v>
      </c>
      <c r="BP113" s="10">
        <v>2.5038719669592151</v>
      </c>
      <c r="BQ113" s="8">
        <v>647</v>
      </c>
      <c r="BR113" s="8">
        <v>3009</v>
      </c>
      <c r="BS113" s="8">
        <v>1194</v>
      </c>
      <c r="BT113" s="12">
        <v>0.13340206185567011</v>
      </c>
      <c r="BU113" s="12">
        <v>0.62041237113402059</v>
      </c>
      <c r="BV113" s="12">
        <v>0.24618556701030928</v>
      </c>
      <c r="BW113" s="24">
        <v>1854</v>
      </c>
      <c r="BX113" s="24">
        <v>2208</v>
      </c>
      <c r="BY113" s="24">
        <v>2170</v>
      </c>
      <c r="BZ113" s="9">
        <v>4378</v>
      </c>
      <c r="CA113" s="55">
        <v>-0.10781178620374599</v>
      </c>
      <c r="CB113" s="54">
        <v>2.361380798274002</v>
      </c>
      <c r="CC113" s="51">
        <v>528</v>
      </c>
      <c r="CD113" s="51">
        <v>2658</v>
      </c>
      <c r="CE113" s="51">
        <v>1192</v>
      </c>
      <c r="CF113" s="56">
        <v>0.120603015075</v>
      </c>
      <c r="CG113" s="56">
        <v>0.60712654180000003</v>
      </c>
      <c r="CH113" s="56">
        <v>0.27227044312499998</v>
      </c>
      <c r="CI113" s="24">
        <v>1782</v>
      </c>
      <c r="CJ113" s="24">
        <v>2037</v>
      </c>
      <c r="CK113" s="24">
        <v>2017</v>
      </c>
      <c r="CL113" s="9">
        <v>4054</v>
      </c>
      <c r="CM113" s="55">
        <v>-7.9921065614208198E-2</v>
      </c>
      <c r="CN113" s="54">
        <v>2.2749719416386083</v>
      </c>
      <c r="CO113" s="51">
        <v>528</v>
      </c>
      <c r="CP113" s="51">
        <v>2658</v>
      </c>
      <c r="CQ113" s="51">
        <v>1192</v>
      </c>
      <c r="CR113" s="56">
        <v>0.13024173655648741</v>
      </c>
      <c r="CS113" s="56">
        <v>0.65564874198322642</v>
      </c>
      <c r="CT113" s="56">
        <v>0.29403058707449431</v>
      </c>
    </row>
    <row r="114" spans="1:98">
      <c r="A114">
        <v>111</v>
      </c>
      <c r="B114" s="4" t="s">
        <v>99</v>
      </c>
      <c r="C114" s="8">
        <v>1804</v>
      </c>
      <c r="D114" s="8">
        <v>3016</v>
      </c>
      <c r="E114" s="8">
        <v>2974</v>
      </c>
      <c r="F114" s="9">
        <v>5990</v>
      </c>
      <c r="G114" s="9"/>
      <c r="H114" s="10">
        <v>3.3203991130820398</v>
      </c>
      <c r="I114" s="14">
        <v>1245</v>
      </c>
      <c r="J114" s="14">
        <v>4008</v>
      </c>
      <c r="K114" s="14">
        <v>737</v>
      </c>
      <c r="L114" s="12">
        <v>0.20784641068447413</v>
      </c>
      <c r="M114" s="12">
        <v>0.66911519198664438</v>
      </c>
      <c r="N114" s="12">
        <v>0.12303839732888147</v>
      </c>
      <c r="O114" s="8">
        <v>1732</v>
      </c>
      <c r="P114" s="8">
        <v>2884</v>
      </c>
      <c r="Q114" s="8">
        <v>2840</v>
      </c>
      <c r="R114" s="9">
        <v>5724</v>
      </c>
      <c r="S114" s="13">
        <v>-4.4407345575959933E-2</v>
      </c>
      <c r="T114" s="10">
        <v>3.304849884526559</v>
      </c>
      <c r="U114" s="14">
        <v>1143</v>
      </c>
      <c r="V114" s="14">
        <v>3826</v>
      </c>
      <c r="W114" s="14">
        <v>755</v>
      </c>
      <c r="X114" s="12">
        <v>0.19968553459119498</v>
      </c>
      <c r="Y114" s="12">
        <v>0.66841369671558348</v>
      </c>
      <c r="Z114" s="12">
        <v>0.13190076869322151</v>
      </c>
      <c r="AA114" s="8">
        <v>1669</v>
      </c>
      <c r="AB114" s="8">
        <v>2552</v>
      </c>
      <c r="AC114" s="8">
        <v>2569</v>
      </c>
      <c r="AD114" s="9">
        <v>5121</v>
      </c>
      <c r="AE114" s="13">
        <v>-0.10534591194968557</v>
      </c>
      <c r="AF114" s="10">
        <v>3.0683043738765727</v>
      </c>
      <c r="AG114" s="8">
        <v>900</v>
      </c>
      <c r="AH114" s="8">
        <v>3419</v>
      </c>
      <c r="AI114" s="8">
        <v>802</v>
      </c>
      <c r="AJ114" s="12">
        <v>0.1757469244288225</v>
      </c>
      <c r="AK114" s="12">
        <v>0.66764303846904904</v>
      </c>
      <c r="AL114" s="12">
        <v>0.15661003710212848</v>
      </c>
      <c r="AM114" s="8">
        <v>1707</v>
      </c>
      <c r="AN114" s="8">
        <v>2172</v>
      </c>
      <c r="AO114" s="8">
        <v>2203</v>
      </c>
      <c r="AP114" s="9">
        <v>4375</v>
      </c>
      <c r="AQ114" s="13">
        <v>-0.14567467291544622</v>
      </c>
      <c r="AR114" s="10">
        <v>2.5629759812536612</v>
      </c>
      <c r="AS114" s="8">
        <v>641</v>
      </c>
      <c r="AT114" s="8">
        <v>2729</v>
      </c>
      <c r="AU114" s="8">
        <v>1005</v>
      </c>
      <c r="AV114" s="12">
        <v>0.14651428571428571</v>
      </c>
      <c r="AW114" s="12">
        <v>0.62377142857142853</v>
      </c>
      <c r="AX114" s="12">
        <v>0.2297142857142857</v>
      </c>
      <c r="AY114" s="8">
        <v>1615</v>
      </c>
      <c r="AZ114" s="8">
        <v>1923</v>
      </c>
      <c r="BA114" s="8">
        <v>1933</v>
      </c>
      <c r="BB114" s="9">
        <v>3856</v>
      </c>
      <c r="BC114" s="13">
        <v>-0.11862857142857142</v>
      </c>
      <c r="BD114" s="10">
        <v>2.3876160990712076</v>
      </c>
      <c r="BE114" s="8">
        <v>492</v>
      </c>
      <c r="BF114" s="8">
        <v>2341</v>
      </c>
      <c r="BG114" s="8">
        <v>1023</v>
      </c>
      <c r="BH114" s="12">
        <v>0.12759336099585061</v>
      </c>
      <c r="BI114" s="12">
        <v>0.60710580912863066</v>
      </c>
      <c r="BJ114" s="12">
        <v>0.26530082987551867</v>
      </c>
      <c r="BK114" s="8">
        <v>1481</v>
      </c>
      <c r="BL114" s="8">
        <v>1662</v>
      </c>
      <c r="BM114" s="8">
        <v>1748</v>
      </c>
      <c r="BN114" s="9">
        <v>3410</v>
      </c>
      <c r="BO114" s="13">
        <v>-0.11566390041493779</v>
      </c>
      <c r="BP114" s="10">
        <v>2.3024983119513842</v>
      </c>
      <c r="BQ114" s="8">
        <v>386</v>
      </c>
      <c r="BR114" s="8">
        <v>1998</v>
      </c>
      <c r="BS114" s="8">
        <v>1026</v>
      </c>
      <c r="BT114" s="12">
        <v>0.11319648093841642</v>
      </c>
      <c r="BU114" s="12">
        <v>0.58592375366568916</v>
      </c>
      <c r="BV114" s="12">
        <v>0.30087976539589445</v>
      </c>
      <c r="BW114" s="24">
        <v>1445</v>
      </c>
      <c r="BX114" s="24">
        <v>1532</v>
      </c>
      <c r="BY114" s="24">
        <v>1546</v>
      </c>
      <c r="BZ114" s="9">
        <v>3078</v>
      </c>
      <c r="CA114" s="55">
        <v>-0.10786224821312551</v>
      </c>
      <c r="CB114" s="54">
        <v>2.1301038062283739</v>
      </c>
      <c r="CC114" s="51">
        <v>316</v>
      </c>
      <c r="CD114" s="51">
        <v>1816</v>
      </c>
      <c r="CE114" s="51">
        <v>946</v>
      </c>
      <c r="CF114" s="56">
        <v>0.10266406757600001</v>
      </c>
      <c r="CG114" s="56">
        <v>0.58999350227400005</v>
      </c>
      <c r="CH114" s="56">
        <v>0.30734243014899998</v>
      </c>
      <c r="CI114" s="24">
        <v>1353</v>
      </c>
      <c r="CJ114" s="24">
        <v>1398</v>
      </c>
      <c r="CK114" s="24">
        <v>1375</v>
      </c>
      <c r="CL114" s="9">
        <v>2773</v>
      </c>
      <c r="CM114" s="55">
        <v>-0.10998918139199422</v>
      </c>
      <c r="CN114" s="54">
        <v>2.0495195861049518</v>
      </c>
      <c r="CO114" s="51">
        <v>316</v>
      </c>
      <c r="CP114" s="51">
        <v>1816</v>
      </c>
      <c r="CQ114" s="51">
        <v>946</v>
      </c>
      <c r="CR114" s="56">
        <v>0.1139560043274432</v>
      </c>
      <c r="CS114" s="56">
        <v>0.65488640461593939</v>
      </c>
      <c r="CT114" s="56">
        <v>0.34114677244861163</v>
      </c>
    </row>
    <row r="115" spans="1:98">
      <c r="A115">
        <v>112</v>
      </c>
      <c r="B115" s="4" t="s">
        <v>100</v>
      </c>
      <c r="C115" s="8">
        <v>1466</v>
      </c>
      <c r="D115" s="8">
        <v>2847</v>
      </c>
      <c r="E115" s="8">
        <v>2981</v>
      </c>
      <c r="F115" s="9">
        <v>5828</v>
      </c>
      <c r="G115" s="9"/>
      <c r="H115" s="10">
        <v>3.9754433833560707</v>
      </c>
      <c r="I115" s="14">
        <v>967</v>
      </c>
      <c r="J115" s="14">
        <v>3911</v>
      </c>
      <c r="K115" s="14">
        <v>950</v>
      </c>
      <c r="L115" s="12">
        <v>0.16592312971859988</v>
      </c>
      <c r="M115" s="12">
        <v>0.67107069320521617</v>
      </c>
      <c r="N115" s="12">
        <v>0.16300617707618395</v>
      </c>
      <c r="O115" s="8">
        <v>1504</v>
      </c>
      <c r="P115" s="8">
        <v>2678</v>
      </c>
      <c r="Q115" s="8">
        <v>2674</v>
      </c>
      <c r="R115" s="9">
        <v>5352</v>
      </c>
      <c r="S115" s="13">
        <v>-8.1674673987645829E-2</v>
      </c>
      <c r="T115" s="10">
        <v>3.5585106382978724</v>
      </c>
      <c r="U115" s="14">
        <v>743</v>
      </c>
      <c r="V115" s="14">
        <v>3652</v>
      </c>
      <c r="W115" s="14">
        <v>957</v>
      </c>
      <c r="X115" s="12">
        <v>0.13882660687593423</v>
      </c>
      <c r="Y115" s="12">
        <v>0.68236173393124067</v>
      </c>
      <c r="Z115" s="12">
        <v>0.1788116591928251</v>
      </c>
      <c r="AA115" s="8">
        <v>1421</v>
      </c>
      <c r="AB115" s="8">
        <v>2326</v>
      </c>
      <c r="AC115" s="8">
        <v>2388</v>
      </c>
      <c r="AD115" s="9">
        <v>4714</v>
      </c>
      <c r="AE115" s="13">
        <v>-0.11920777279521677</v>
      </c>
      <c r="AF115" s="10">
        <v>3.3173821252638986</v>
      </c>
      <c r="AG115" s="8">
        <v>564</v>
      </c>
      <c r="AH115" s="8">
        <v>3046</v>
      </c>
      <c r="AI115" s="8">
        <v>1104</v>
      </c>
      <c r="AJ115" s="12">
        <v>0.11964361476453118</v>
      </c>
      <c r="AK115" s="12">
        <v>0.64616037335596099</v>
      </c>
      <c r="AL115" s="12">
        <v>0.23419601187950784</v>
      </c>
      <c r="AM115" s="8">
        <v>1403</v>
      </c>
      <c r="AN115" s="8">
        <v>2005</v>
      </c>
      <c r="AO115" s="8">
        <v>2099</v>
      </c>
      <c r="AP115" s="9">
        <v>4104</v>
      </c>
      <c r="AQ115" s="13">
        <v>-0.12940178192617735</v>
      </c>
      <c r="AR115" s="10">
        <v>2.9251603706343547</v>
      </c>
      <c r="AS115" s="8">
        <v>536</v>
      </c>
      <c r="AT115" s="8">
        <v>2596</v>
      </c>
      <c r="AU115" s="8">
        <v>972</v>
      </c>
      <c r="AV115" s="12">
        <v>0.13060428849902533</v>
      </c>
      <c r="AW115" s="12">
        <v>0.63255360623781676</v>
      </c>
      <c r="AX115" s="12">
        <v>0.23684210526315788</v>
      </c>
      <c r="AY115" s="8">
        <v>1381</v>
      </c>
      <c r="AZ115" s="8">
        <v>1634</v>
      </c>
      <c r="BA115" s="8">
        <v>1783</v>
      </c>
      <c r="BB115" s="9">
        <v>3417</v>
      </c>
      <c r="BC115" s="13">
        <v>-0.16739766081871343</v>
      </c>
      <c r="BD115" s="10">
        <v>2.4742939898624186</v>
      </c>
      <c r="BE115" s="8">
        <v>365</v>
      </c>
      <c r="BF115" s="8">
        <v>2072</v>
      </c>
      <c r="BG115" s="8">
        <v>980</v>
      </c>
      <c r="BH115" s="12">
        <v>0.10681884694176177</v>
      </c>
      <c r="BI115" s="12">
        <v>0.60637986537898747</v>
      </c>
      <c r="BJ115" s="12">
        <v>0.28680128767925078</v>
      </c>
      <c r="BK115" s="8">
        <v>1327</v>
      </c>
      <c r="BL115" s="8">
        <v>1396</v>
      </c>
      <c r="BM115" s="8">
        <v>1555</v>
      </c>
      <c r="BN115" s="9">
        <v>2951</v>
      </c>
      <c r="BO115" s="13">
        <v>-0.13637693883523561</v>
      </c>
      <c r="BP115" s="10">
        <v>2.223813112283346</v>
      </c>
      <c r="BQ115" s="8">
        <v>300</v>
      </c>
      <c r="BR115" s="8">
        <v>1656</v>
      </c>
      <c r="BS115" s="8">
        <v>995</v>
      </c>
      <c r="BT115" s="12">
        <v>0.10166045408336158</v>
      </c>
      <c r="BU115" s="12">
        <v>0.56116570654015585</v>
      </c>
      <c r="BV115" s="12">
        <v>0.33717383937648254</v>
      </c>
      <c r="BW115" s="24">
        <v>1313</v>
      </c>
      <c r="BX115" s="24">
        <v>1295</v>
      </c>
      <c r="BY115" s="24">
        <v>1295</v>
      </c>
      <c r="BZ115" s="9">
        <v>2590</v>
      </c>
      <c r="CA115" s="55">
        <v>-0.13938223938223948</v>
      </c>
      <c r="CB115" s="54">
        <v>1.9725818735719727</v>
      </c>
      <c r="CC115" s="51">
        <v>241</v>
      </c>
      <c r="CD115" s="51">
        <v>1465</v>
      </c>
      <c r="CE115" s="51">
        <v>884</v>
      </c>
      <c r="CF115" s="56">
        <v>9.3050193050000007E-2</v>
      </c>
      <c r="CG115" s="56">
        <v>0.565637065637</v>
      </c>
      <c r="CH115" s="56">
        <v>0.34131274131300005</v>
      </c>
      <c r="CI115" s="24">
        <v>1154</v>
      </c>
      <c r="CJ115" s="24">
        <v>1122</v>
      </c>
      <c r="CK115" s="24">
        <v>1181</v>
      </c>
      <c r="CL115" s="9">
        <v>2303</v>
      </c>
      <c r="CM115" s="55">
        <v>-0.12462006079027364</v>
      </c>
      <c r="CN115" s="54">
        <v>1.9956672443674177</v>
      </c>
      <c r="CO115" s="51">
        <v>241</v>
      </c>
      <c r="CP115" s="51">
        <v>1465</v>
      </c>
      <c r="CQ115" s="51">
        <v>884</v>
      </c>
      <c r="CR115" s="56">
        <v>0.1046461137646548</v>
      </c>
      <c r="CS115" s="56">
        <v>0.63612679114198867</v>
      </c>
      <c r="CT115" s="56">
        <v>0.38384715588363005</v>
      </c>
    </row>
    <row r="116" spans="1:98">
      <c r="A116">
        <v>113</v>
      </c>
      <c r="B116" s="4" t="s">
        <v>101</v>
      </c>
      <c r="C116" s="8">
        <v>1656</v>
      </c>
      <c r="D116" s="8">
        <v>2957</v>
      </c>
      <c r="E116" s="8">
        <v>3071</v>
      </c>
      <c r="F116" s="9">
        <v>6028</v>
      </c>
      <c r="G116" s="9"/>
      <c r="H116" s="10">
        <v>3.6400966183574881</v>
      </c>
      <c r="I116" s="14">
        <v>1454</v>
      </c>
      <c r="J116" s="14">
        <v>3826</v>
      </c>
      <c r="K116" s="14">
        <v>748</v>
      </c>
      <c r="L116" s="12">
        <v>0.24120769741207698</v>
      </c>
      <c r="M116" s="12">
        <v>0.63470471134704709</v>
      </c>
      <c r="N116" s="12">
        <v>0.12408759124087591</v>
      </c>
      <c r="O116" s="8">
        <v>1595</v>
      </c>
      <c r="P116" s="8">
        <v>2727</v>
      </c>
      <c r="Q116" s="8">
        <v>2793</v>
      </c>
      <c r="R116" s="9">
        <v>5520</v>
      </c>
      <c r="S116" s="13">
        <v>-8.4273390842733886E-2</v>
      </c>
      <c r="T116" s="10">
        <v>3.4608150470219434</v>
      </c>
      <c r="U116" s="14">
        <v>1185</v>
      </c>
      <c r="V116" s="14">
        <v>3450</v>
      </c>
      <c r="W116" s="14">
        <v>885</v>
      </c>
      <c r="X116" s="12">
        <v>0.21467391304347827</v>
      </c>
      <c r="Y116" s="12">
        <v>0.625</v>
      </c>
      <c r="Z116" s="12">
        <v>0.16032608695652173</v>
      </c>
      <c r="AA116" s="8">
        <v>1542</v>
      </c>
      <c r="AB116" s="8">
        <v>2560</v>
      </c>
      <c r="AC116" s="8">
        <v>2550</v>
      </c>
      <c r="AD116" s="9">
        <v>5110</v>
      </c>
      <c r="AE116" s="13">
        <v>-7.4275362318840576E-2</v>
      </c>
      <c r="AF116" s="10">
        <v>3.3138780804150456</v>
      </c>
      <c r="AG116" s="8">
        <v>1092</v>
      </c>
      <c r="AH116" s="8">
        <v>3138</v>
      </c>
      <c r="AI116" s="8">
        <v>880</v>
      </c>
      <c r="AJ116" s="12">
        <v>0.21369863013698631</v>
      </c>
      <c r="AK116" s="12">
        <v>0.61409001956947162</v>
      </c>
      <c r="AL116" s="12">
        <v>0.17221135029354206</v>
      </c>
      <c r="AM116" s="8">
        <v>1526</v>
      </c>
      <c r="AN116" s="8">
        <v>2144</v>
      </c>
      <c r="AO116" s="8">
        <v>2254</v>
      </c>
      <c r="AP116" s="9">
        <v>4398</v>
      </c>
      <c r="AQ116" s="13">
        <v>-0.13933463796477497</v>
      </c>
      <c r="AR116" s="10">
        <v>2.8820445609436436</v>
      </c>
      <c r="AS116" s="8">
        <v>553</v>
      </c>
      <c r="AT116" s="8">
        <v>2822</v>
      </c>
      <c r="AU116" s="8">
        <v>1023</v>
      </c>
      <c r="AV116" s="12">
        <v>0.12573897226011824</v>
      </c>
      <c r="AW116" s="12">
        <v>0.64165529786266484</v>
      </c>
      <c r="AX116" s="12">
        <v>0.23260572987721692</v>
      </c>
      <c r="AY116" s="8">
        <v>1459</v>
      </c>
      <c r="AZ116" s="8">
        <v>1705</v>
      </c>
      <c r="BA116" s="8">
        <v>1831</v>
      </c>
      <c r="BB116" s="9">
        <v>3536</v>
      </c>
      <c r="BC116" s="13">
        <v>-0.19599818099135968</v>
      </c>
      <c r="BD116" s="10">
        <v>2.4235777930089104</v>
      </c>
      <c r="BE116" s="8">
        <v>420</v>
      </c>
      <c r="BF116" s="8">
        <v>2035</v>
      </c>
      <c r="BG116" s="8">
        <v>1081</v>
      </c>
      <c r="BH116" s="12">
        <v>0.11877828054298642</v>
      </c>
      <c r="BI116" s="12">
        <v>0.57550904977375561</v>
      </c>
      <c r="BJ116" s="12">
        <v>0.30571266968325794</v>
      </c>
      <c r="BK116" s="8">
        <v>1429</v>
      </c>
      <c r="BL116" s="8">
        <v>1562</v>
      </c>
      <c r="BM116" s="8">
        <v>1677</v>
      </c>
      <c r="BN116" s="9">
        <v>3239</v>
      </c>
      <c r="BO116" s="13">
        <v>-8.3993212669683293E-2</v>
      </c>
      <c r="BP116" s="10">
        <v>2.266620013995801</v>
      </c>
      <c r="BQ116" s="8">
        <v>353</v>
      </c>
      <c r="BR116" s="8">
        <v>1803</v>
      </c>
      <c r="BS116" s="8">
        <v>1083</v>
      </c>
      <c r="BT116" s="12">
        <v>0.10898425439950601</v>
      </c>
      <c r="BU116" s="12">
        <v>0.55665328805186787</v>
      </c>
      <c r="BV116" s="12">
        <v>0.33436245754862615</v>
      </c>
      <c r="BW116" s="24">
        <v>1363</v>
      </c>
      <c r="BX116" s="24">
        <v>1446</v>
      </c>
      <c r="BY116" s="24">
        <v>1591</v>
      </c>
      <c r="BZ116" s="9">
        <v>3037</v>
      </c>
      <c r="CA116" s="55">
        <v>-6.6513006256173846E-2</v>
      </c>
      <c r="CB116" s="54">
        <v>2.2281731474688189</v>
      </c>
      <c r="CC116" s="51">
        <v>342</v>
      </c>
      <c r="CD116" s="51">
        <v>1665</v>
      </c>
      <c r="CE116" s="51">
        <v>1030</v>
      </c>
      <c r="CF116" s="56">
        <v>0.112611129404</v>
      </c>
      <c r="CG116" s="56">
        <v>0.54823839315099998</v>
      </c>
      <c r="CH116" s="56">
        <v>0.33915047744499999</v>
      </c>
      <c r="CI116" s="24">
        <v>1264</v>
      </c>
      <c r="CJ116" s="24">
        <v>1321</v>
      </c>
      <c r="CK116" s="24">
        <v>1466</v>
      </c>
      <c r="CL116" s="9">
        <v>2787</v>
      </c>
      <c r="CM116" s="55">
        <v>-8.9702188733405061E-2</v>
      </c>
      <c r="CN116" s="54">
        <v>2.2049050632911391</v>
      </c>
      <c r="CO116" s="51">
        <v>342</v>
      </c>
      <c r="CP116" s="51">
        <v>1665</v>
      </c>
      <c r="CQ116" s="51">
        <v>1030</v>
      </c>
      <c r="CR116" s="56">
        <v>0.12271259418729817</v>
      </c>
      <c r="CS116" s="56">
        <v>0.59741657696447792</v>
      </c>
      <c r="CT116" s="56">
        <v>0.36957301758162897</v>
      </c>
    </row>
    <row r="117" spans="1:98">
      <c r="A117">
        <v>114</v>
      </c>
      <c r="B117" s="4" t="s">
        <v>93</v>
      </c>
      <c r="C117" s="8">
        <v>1499</v>
      </c>
      <c r="D117" s="8">
        <v>2198</v>
      </c>
      <c r="E117" s="8">
        <v>2055</v>
      </c>
      <c r="F117" s="9">
        <v>4253</v>
      </c>
      <c r="G117" s="9"/>
      <c r="H117" s="10">
        <v>2.8372248165443628</v>
      </c>
      <c r="I117" s="14">
        <v>928</v>
      </c>
      <c r="J117" s="14">
        <v>2968</v>
      </c>
      <c r="K117" s="14">
        <v>357</v>
      </c>
      <c r="L117" s="12">
        <v>0.21819891841053374</v>
      </c>
      <c r="M117" s="12">
        <v>0.69786033388196567</v>
      </c>
      <c r="N117" s="12">
        <v>8.3940747707500582E-2</v>
      </c>
      <c r="O117" s="8">
        <v>1311</v>
      </c>
      <c r="P117" s="8">
        <v>1962</v>
      </c>
      <c r="Q117" s="8">
        <v>1888</v>
      </c>
      <c r="R117" s="9">
        <v>3850</v>
      </c>
      <c r="S117" s="13">
        <v>-9.4756642370091737E-2</v>
      </c>
      <c r="T117" s="10">
        <v>2.9366895499618613</v>
      </c>
      <c r="U117" s="14">
        <v>868</v>
      </c>
      <c r="V117" s="14">
        <v>2625</v>
      </c>
      <c r="W117" s="14">
        <v>357</v>
      </c>
      <c r="X117" s="12">
        <v>0.22545454545454546</v>
      </c>
      <c r="Y117" s="12">
        <v>0.68181818181818177</v>
      </c>
      <c r="Z117" s="12">
        <v>9.2727272727272728E-2</v>
      </c>
      <c r="AA117" s="8">
        <v>1152</v>
      </c>
      <c r="AB117" s="8">
        <v>1657</v>
      </c>
      <c r="AC117" s="8">
        <v>1670</v>
      </c>
      <c r="AD117" s="9">
        <v>3327</v>
      </c>
      <c r="AE117" s="13">
        <v>-0.13584415584415588</v>
      </c>
      <c r="AF117" s="10">
        <v>2.8880208333333335</v>
      </c>
      <c r="AG117" s="8">
        <v>672</v>
      </c>
      <c r="AH117" s="8">
        <v>2222</v>
      </c>
      <c r="AI117" s="8">
        <v>433</v>
      </c>
      <c r="AJ117" s="12">
        <v>0.20198376916140667</v>
      </c>
      <c r="AK117" s="12">
        <v>0.66786895100691313</v>
      </c>
      <c r="AL117" s="12">
        <v>0.1301472798316802</v>
      </c>
      <c r="AM117" s="8">
        <v>1141</v>
      </c>
      <c r="AN117" s="8">
        <v>1534</v>
      </c>
      <c r="AO117" s="8">
        <v>1561</v>
      </c>
      <c r="AP117" s="9">
        <v>3095</v>
      </c>
      <c r="AQ117" s="13">
        <v>-6.9732491734295188E-2</v>
      </c>
      <c r="AR117" s="10">
        <v>2.7125328659070989</v>
      </c>
      <c r="AS117" s="8">
        <v>534</v>
      </c>
      <c r="AT117" s="8">
        <v>2026</v>
      </c>
      <c r="AU117" s="8">
        <v>535</v>
      </c>
      <c r="AV117" s="12">
        <v>0.17253634894991923</v>
      </c>
      <c r="AW117" s="12">
        <v>0.65460420032310174</v>
      </c>
      <c r="AX117" s="12">
        <v>0.172859450726979</v>
      </c>
      <c r="AY117" s="8">
        <v>1124</v>
      </c>
      <c r="AZ117" s="8">
        <v>1421</v>
      </c>
      <c r="BA117" s="8">
        <v>1414</v>
      </c>
      <c r="BB117" s="9">
        <v>2835</v>
      </c>
      <c r="BC117" s="13">
        <v>-8.4006462035541185E-2</v>
      </c>
      <c r="BD117" s="10">
        <v>2.5222419928825621</v>
      </c>
      <c r="BE117" s="8">
        <v>375</v>
      </c>
      <c r="BF117" s="8">
        <v>1853</v>
      </c>
      <c r="BG117" s="8">
        <v>607</v>
      </c>
      <c r="BH117" s="12">
        <v>0.13227513227513227</v>
      </c>
      <c r="BI117" s="12">
        <v>0.65361552028218695</v>
      </c>
      <c r="BJ117" s="12">
        <v>0.21410934744268079</v>
      </c>
      <c r="BK117" s="8">
        <v>1192</v>
      </c>
      <c r="BL117" s="8">
        <v>1411</v>
      </c>
      <c r="BM117" s="8">
        <v>1373</v>
      </c>
      <c r="BN117" s="9">
        <v>2784</v>
      </c>
      <c r="BO117" s="13">
        <v>-1.7989417989418E-2</v>
      </c>
      <c r="BP117" s="10">
        <v>2.3355704697986579</v>
      </c>
      <c r="BQ117" s="8">
        <v>354</v>
      </c>
      <c r="BR117" s="8">
        <v>1797</v>
      </c>
      <c r="BS117" s="8">
        <v>633</v>
      </c>
      <c r="BT117" s="12">
        <v>0.12715517241379309</v>
      </c>
      <c r="BU117" s="12">
        <v>0.64547413793103448</v>
      </c>
      <c r="BV117" s="12">
        <v>0.2273706896551724</v>
      </c>
      <c r="BW117" s="24">
        <v>1224</v>
      </c>
      <c r="BX117" s="24">
        <v>1393</v>
      </c>
      <c r="BY117" s="24">
        <v>1284</v>
      </c>
      <c r="BZ117" s="9">
        <v>2677</v>
      </c>
      <c r="CA117" s="55">
        <v>-3.9970115801269968E-2</v>
      </c>
      <c r="CB117" s="54">
        <v>2.1870915032679736</v>
      </c>
      <c r="CC117" s="51">
        <v>328</v>
      </c>
      <c r="CD117" s="51">
        <v>1738</v>
      </c>
      <c r="CE117" s="51">
        <v>611</v>
      </c>
      <c r="CF117" s="56">
        <v>0.12252521479300001</v>
      </c>
      <c r="CG117" s="56">
        <v>0.64923421740799991</v>
      </c>
      <c r="CH117" s="56">
        <v>0.22824056779999999</v>
      </c>
      <c r="CI117" s="24">
        <v>1138</v>
      </c>
      <c r="CJ117" s="24">
        <v>1279</v>
      </c>
      <c r="CK117" s="24">
        <v>1168</v>
      </c>
      <c r="CL117" s="9">
        <v>2447</v>
      </c>
      <c r="CM117" s="55">
        <v>-9.3992644053943586E-2</v>
      </c>
      <c r="CN117" s="54">
        <v>2.1502636203866432</v>
      </c>
      <c r="CO117" s="51">
        <v>328</v>
      </c>
      <c r="CP117" s="51">
        <v>1738</v>
      </c>
      <c r="CQ117" s="51">
        <v>611</v>
      </c>
      <c r="CR117" s="56">
        <v>0.13404168369431957</v>
      </c>
      <c r="CS117" s="56">
        <v>0.71025745811197383</v>
      </c>
      <c r="CT117" s="56">
        <v>0.24969350224765019</v>
      </c>
    </row>
    <row r="118" spans="1:98">
      <c r="A118">
        <v>115</v>
      </c>
      <c r="B118" s="4" t="s">
        <v>219</v>
      </c>
      <c r="C118" s="20">
        <v>42390</v>
      </c>
      <c r="D118" s="20">
        <v>63316</v>
      </c>
      <c r="E118" s="20">
        <v>64913</v>
      </c>
      <c r="F118" s="20">
        <v>128229</v>
      </c>
      <c r="G118" s="9"/>
      <c r="H118" s="10">
        <v>3.0249823071479121</v>
      </c>
      <c r="I118" s="21">
        <v>30458</v>
      </c>
      <c r="J118" s="21">
        <v>88104</v>
      </c>
      <c r="K118" s="21">
        <v>9667</v>
      </c>
      <c r="L118" s="12">
        <v>0.23752817225432624</v>
      </c>
      <c r="M118" s="12">
        <v>0.68708326509603912</v>
      </c>
      <c r="N118" s="12">
        <v>7.5388562649634644E-2</v>
      </c>
      <c r="O118" s="20">
        <v>44588</v>
      </c>
      <c r="P118" s="20">
        <v>63841</v>
      </c>
      <c r="Q118" s="20">
        <v>67732</v>
      </c>
      <c r="R118" s="20">
        <v>131573</v>
      </c>
      <c r="S118" s="13">
        <v>2.6078344212307591E-2</v>
      </c>
      <c r="T118" s="10">
        <v>2.950861218265004</v>
      </c>
      <c r="U118" s="22">
        <v>29121</v>
      </c>
      <c r="V118" s="22">
        <v>90414</v>
      </c>
      <c r="W118" s="22">
        <v>12019</v>
      </c>
      <c r="X118" s="12">
        <v>0.22132960409810523</v>
      </c>
      <c r="Y118" s="12">
        <v>0.68717746042121108</v>
      </c>
      <c r="Z118" s="12">
        <v>9.1348528953508701E-2</v>
      </c>
      <c r="AA118" s="20">
        <v>46510</v>
      </c>
      <c r="AB118" s="20">
        <v>62754</v>
      </c>
      <c r="AC118" s="20">
        <v>66971</v>
      </c>
      <c r="AD118" s="20">
        <v>129725</v>
      </c>
      <c r="AE118" s="13">
        <v>-1.4045434853655392E-2</v>
      </c>
      <c r="AF118" s="10">
        <v>2.7891851214792518</v>
      </c>
      <c r="AG118" s="21">
        <v>24521</v>
      </c>
      <c r="AH118" s="21">
        <v>89596</v>
      </c>
      <c r="AI118" s="21">
        <v>14758</v>
      </c>
      <c r="AJ118" s="12">
        <v>0.18902293312777027</v>
      </c>
      <c r="AK118" s="12">
        <v>0.69066101368279054</v>
      </c>
      <c r="AL118" s="12">
        <v>0.11376373096935825</v>
      </c>
      <c r="AM118" s="20">
        <v>50452</v>
      </c>
      <c r="AN118" s="20">
        <v>64037</v>
      </c>
      <c r="AO118" s="20">
        <v>67507</v>
      </c>
      <c r="AP118" s="20">
        <v>131544</v>
      </c>
      <c r="AQ118" s="13">
        <v>1.4021969550973123E-2</v>
      </c>
      <c r="AR118" s="10">
        <v>2.6073099183382227</v>
      </c>
      <c r="AS118" s="21">
        <v>21431</v>
      </c>
      <c r="AT118" s="21">
        <v>91100</v>
      </c>
      <c r="AU118" s="21">
        <v>18984</v>
      </c>
      <c r="AV118" s="12">
        <v>0.16291887125220458</v>
      </c>
      <c r="AW118" s="12">
        <v>0.69254393967037642</v>
      </c>
      <c r="AX118" s="12">
        <v>0.14431673052362706</v>
      </c>
      <c r="AY118" s="20">
        <v>53900</v>
      </c>
      <c r="AZ118" s="20">
        <v>64137</v>
      </c>
      <c r="BA118" s="20">
        <v>67988</v>
      </c>
      <c r="BB118" s="20">
        <v>132125</v>
      </c>
      <c r="BC118" s="13">
        <v>4.4167730949340456E-3</v>
      </c>
      <c r="BD118" s="10">
        <v>2.4512987012987013</v>
      </c>
      <c r="BE118" s="21">
        <v>19214</v>
      </c>
      <c r="BF118" s="21">
        <v>89207</v>
      </c>
      <c r="BG118" s="21">
        <v>23640</v>
      </c>
      <c r="BH118" s="12">
        <v>0.1454228949858089</v>
      </c>
      <c r="BI118" s="12">
        <v>0.67517123935666978</v>
      </c>
      <c r="BJ118" s="12">
        <v>0.17892147587511825</v>
      </c>
      <c r="BK118" s="20">
        <v>55335</v>
      </c>
      <c r="BL118" s="20">
        <v>62284</v>
      </c>
      <c r="BM118" s="20">
        <v>67081</v>
      </c>
      <c r="BN118" s="20">
        <v>129365</v>
      </c>
      <c r="BO118" s="13">
        <v>-2.0889309366130537E-2</v>
      </c>
      <c r="BP118" s="10">
        <v>2.3378512695400739</v>
      </c>
      <c r="BQ118" s="21">
        <v>17248</v>
      </c>
      <c r="BR118" s="21">
        <v>84113</v>
      </c>
      <c r="BS118" s="21">
        <v>27983</v>
      </c>
      <c r="BT118" s="12">
        <v>0.13332817995593862</v>
      </c>
      <c r="BU118" s="12">
        <v>0.65019904920187066</v>
      </c>
      <c r="BV118" s="12">
        <v>0.21631043945425735</v>
      </c>
      <c r="BW118" s="20">
        <v>56012</v>
      </c>
      <c r="BX118" s="20">
        <v>60171</v>
      </c>
      <c r="BY118" s="20">
        <v>65518</v>
      </c>
      <c r="BZ118" s="20">
        <v>125689</v>
      </c>
      <c r="CA118" s="55">
        <v>-2.8415722954431288E-2</v>
      </c>
      <c r="CB118" s="54">
        <v>2.2439655788045418</v>
      </c>
      <c r="CC118" s="51">
        <v>15283</v>
      </c>
      <c r="CD118" s="51">
        <v>78202</v>
      </c>
      <c r="CE118" s="51">
        <v>31872</v>
      </c>
      <c r="CF118" s="56">
        <v>0.12159377511158494</v>
      </c>
      <c r="CG118" s="56">
        <v>0.62218650796807995</v>
      </c>
      <c r="CH118" s="56">
        <v>0.2535782765397131</v>
      </c>
      <c r="CI118" s="20">
        <v>56202</v>
      </c>
      <c r="CJ118" s="20">
        <v>58020</v>
      </c>
      <c r="CK118" s="20">
        <v>63206</v>
      </c>
      <c r="CL118" s="9">
        <v>121226</v>
      </c>
      <c r="CM118" s="55">
        <v>-3.681553462128595E-2</v>
      </c>
      <c r="CN118" s="54">
        <v>2.1569695028646669</v>
      </c>
      <c r="CO118" s="51">
        <v>13459</v>
      </c>
      <c r="CP118" s="51">
        <v>68624</v>
      </c>
      <c r="CQ118" s="51">
        <v>26223</v>
      </c>
      <c r="CR118" s="56">
        <v>0.1110240377476779</v>
      </c>
      <c r="CS118" s="56">
        <v>0.56608318347549202</v>
      </c>
      <c r="CT118" s="56">
        <v>0.2163149819345685</v>
      </c>
    </row>
    <row r="119" spans="1:98">
      <c r="A119">
        <v>116</v>
      </c>
      <c r="B119" s="4" t="s">
        <v>102</v>
      </c>
      <c r="C119" s="20">
        <v>14781</v>
      </c>
      <c r="D119" s="20">
        <v>22076</v>
      </c>
      <c r="E119" s="20">
        <v>22701</v>
      </c>
      <c r="F119" s="20">
        <v>44777</v>
      </c>
      <c r="G119" s="9"/>
      <c r="H119" s="10">
        <v>3.0293620188079289</v>
      </c>
      <c r="I119" s="21">
        <v>10673</v>
      </c>
      <c r="J119" s="21">
        <v>30913</v>
      </c>
      <c r="K119" s="21">
        <v>3191</v>
      </c>
      <c r="L119" s="12">
        <v>0.23835897894008085</v>
      </c>
      <c r="M119" s="12">
        <v>0.69037675592380021</v>
      </c>
      <c r="N119" s="12">
        <v>7.1264265136118984E-2</v>
      </c>
      <c r="O119" s="20">
        <v>14810</v>
      </c>
      <c r="P119" s="20">
        <v>21838</v>
      </c>
      <c r="Q119" s="20">
        <v>22445</v>
      </c>
      <c r="R119" s="20">
        <v>44283</v>
      </c>
      <c r="S119" s="13">
        <v>-1.1032449695156044E-2</v>
      </c>
      <c r="T119" s="10">
        <v>2.9900742741390953</v>
      </c>
      <c r="U119" s="22">
        <v>9951</v>
      </c>
      <c r="V119" s="22">
        <v>30427</v>
      </c>
      <c r="W119" s="22">
        <v>3905</v>
      </c>
      <c r="X119" s="12">
        <v>0.22471377277962198</v>
      </c>
      <c r="Y119" s="12">
        <v>0.68710340311180362</v>
      </c>
      <c r="Z119" s="12">
        <v>8.8182824108574392E-2</v>
      </c>
      <c r="AA119" s="20">
        <v>15838</v>
      </c>
      <c r="AB119" s="20">
        <v>22021</v>
      </c>
      <c r="AC119" s="20">
        <v>22395</v>
      </c>
      <c r="AD119" s="20">
        <v>44416</v>
      </c>
      <c r="AE119" s="13">
        <v>3.0034098864124559E-3</v>
      </c>
      <c r="AF119" s="10">
        <v>2.8043944942543249</v>
      </c>
      <c r="AG119" s="21">
        <v>8570</v>
      </c>
      <c r="AH119" s="21">
        <v>30945</v>
      </c>
      <c r="AI119" s="21">
        <v>4901</v>
      </c>
      <c r="AJ119" s="12">
        <v>0.19294848703170028</v>
      </c>
      <c r="AK119" s="12">
        <v>0.69670839337175794</v>
      </c>
      <c r="AL119" s="12">
        <v>0.11034311959654179</v>
      </c>
      <c r="AM119" s="20">
        <v>17469</v>
      </c>
      <c r="AN119" s="20">
        <v>22279</v>
      </c>
      <c r="AO119" s="20">
        <v>21897</v>
      </c>
      <c r="AP119" s="20">
        <v>44176</v>
      </c>
      <c r="AQ119" s="13">
        <v>-5.4034582132564957E-3</v>
      </c>
      <c r="AR119" s="10">
        <v>2.5288224855458239</v>
      </c>
      <c r="AS119" s="21">
        <v>7232</v>
      </c>
      <c r="AT119" s="21">
        <v>30824</v>
      </c>
      <c r="AU119" s="21">
        <v>6120</v>
      </c>
      <c r="AV119" s="12">
        <v>0.16370880115900036</v>
      </c>
      <c r="AW119" s="12">
        <v>0.69775443679826155</v>
      </c>
      <c r="AX119" s="12">
        <v>0.13853676204273813</v>
      </c>
      <c r="AY119" s="20">
        <v>18012</v>
      </c>
      <c r="AZ119" s="20">
        <v>21787</v>
      </c>
      <c r="BA119" s="20">
        <v>21608</v>
      </c>
      <c r="BB119" s="20">
        <v>43395</v>
      </c>
      <c r="BC119" s="13">
        <v>-1.7679282868525936E-2</v>
      </c>
      <c r="BD119" s="10">
        <v>2.4092271818787476</v>
      </c>
      <c r="BE119" s="21">
        <v>6214</v>
      </c>
      <c r="BF119" s="21">
        <v>29859</v>
      </c>
      <c r="BG119" s="21">
        <v>7322</v>
      </c>
      <c r="BH119" s="12">
        <v>0.14319622076276067</v>
      </c>
      <c r="BI119" s="12">
        <v>0.68807466297960596</v>
      </c>
      <c r="BJ119" s="12">
        <v>0.16872911625763337</v>
      </c>
      <c r="BK119" s="20">
        <v>17982</v>
      </c>
      <c r="BL119" s="20">
        <v>21204</v>
      </c>
      <c r="BM119" s="20">
        <v>20841</v>
      </c>
      <c r="BN119" s="20">
        <v>42045</v>
      </c>
      <c r="BO119" s="13">
        <v>-3.1109574835810561E-2</v>
      </c>
      <c r="BP119" s="10">
        <v>2.3381715048381717</v>
      </c>
      <c r="BQ119" s="21">
        <v>5508</v>
      </c>
      <c r="BR119" s="21">
        <v>28119</v>
      </c>
      <c r="BS119" s="21">
        <v>8418</v>
      </c>
      <c r="BT119" s="12">
        <v>0.13100249732429539</v>
      </c>
      <c r="BU119" s="12">
        <v>0.66878344630752762</v>
      </c>
      <c r="BV119" s="12">
        <v>0.20021405636817696</v>
      </c>
      <c r="BW119" s="20">
        <v>18112</v>
      </c>
      <c r="BX119" s="20">
        <v>20981</v>
      </c>
      <c r="BY119" s="20">
        <v>20017</v>
      </c>
      <c r="BZ119" s="20">
        <v>40998</v>
      </c>
      <c r="CA119" s="55">
        <v>-2.5537831113712883E-2</v>
      </c>
      <c r="CB119" s="54">
        <v>2.2635821554770317</v>
      </c>
      <c r="CC119" s="51">
        <v>5061</v>
      </c>
      <c r="CD119" s="51">
        <v>26578</v>
      </c>
      <c r="CE119" s="51">
        <v>9324</v>
      </c>
      <c r="CF119" s="56">
        <v>0.123550521202</v>
      </c>
      <c r="CG119" s="56">
        <v>0.64882943143800009</v>
      </c>
      <c r="CH119" s="56">
        <v>0.22762004736000002</v>
      </c>
      <c r="CI119" s="20">
        <v>18035</v>
      </c>
      <c r="CJ119" s="20">
        <v>19819</v>
      </c>
      <c r="CK119" s="20">
        <v>19258</v>
      </c>
      <c r="CL119" s="9">
        <v>39077</v>
      </c>
      <c r="CM119" s="55">
        <v>-4.9159352048519622E-2</v>
      </c>
      <c r="CN119" s="54">
        <v>2.1667313556972552</v>
      </c>
      <c r="CO119" s="51">
        <v>5061</v>
      </c>
      <c r="CP119" s="51">
        <v>26578</v>
      </c>
      <c r="CQ119" s="51">
        <v>9324</v>
      </c>
      <c r="CR119" s="56">
        <v>0.12951352457967602</v>
      </c>
      <c r="CS119" s="56">
        <v>0.68014433042454636</v>
      </c>
      <c r="CT119" s="56">
        <v>0.23860582951608364</v>
      </c>
    </row>
    <row r="120" spans="1:98">
      <c r="A120">
        <v>117</v>
      </c>
      <c r="B120" s="4" t="s">
        <v>103</v>
      </c>
      <c r="C120" s="20">
        <v>11506</v>
      </c>
      <c r="D120" s="20">
        <v>16621</v>
      </c>
      <c r="E120" s="20">
        <v>17239</v>
      </c>
      <c r="F120" s="20">
        <v>33860</v>
      </c>
      <c r="G120" s="9"/>
      <c r="H120" s="10">
        <v>2.9428124456805147</v>
      </c>
      <c r="I120" s="21">
        <v>7511</v>
      </c>
      <c r="J120" s="21">
        <v>23686</v>
      </c>
      <c r="K120" s="21">
        <v>2663</v>
      </c>
      <c r="L120" s="12">
        <v>0.22182516243354991</v>
      </c>
      <c r="M120" s="12">
        <v>0.69952746603662141</v>
      </c>
      <c r="N120" s="12">
        <v>7.8647371529828702E-2</v>
      </c>
      <c r="O120" s="20">
        <v>11231</v>
      </c>
      <c r="P120" s="20">
        <v>15625</v>
      </c>
      <c r="Q120" s="20">
        <v>16538</v>
      </c>
      <c r="R120" s="20">
        <v>32163</v>
      </c>
      <c r="S120" s="13">
        <v>-5.0118133490844707E-2</v>
      </c>
      <c r="T120" s="10">
        <v>2.8637699225358384</v>
      </c>
      <c r="U120" s="22">
        <v>6592</v>
      </c>
      <c r="V120" s="22">
        <v>22431</v>
      </c>
      <c r="W120" s="22">
        <v>3140</v>
      </c>
      <c r="X120" s="12">
        <v>0.20495600534775985</v>
      </c>
      <c r="Y120" s="12">
        <v>0.69741628579423565</v>
      </c>
      <c r="Z120" s="12">
        <v>9.7627708858004536E-2</v>
      </c>
      <c r="AA120" s="20">
        <v>11766</v>
      </c>
      <c r="AB120" s="20">
        <v>15269</v>
      </c>
      <c r="AC120" s="20">
        <v>15809</v>
      </c>
      <c r="AD120" s="20">
        <v>31078</v>
      </c>
      <c r="AE120" s="13">
        <v>-3.3734415321953759E-2</v>
      </c>
      <c r="AF120" s="10">
        <v>2.6413394526602074</v>
      </c>
      <c r="AG120" s="21">
        <v>5459</v>
      </c>
      <c r="AH120" s="21">
        <v>21728</v>
      </c>
      <c r="AI120" s="21">
        <v>3891</v>
      </c>
      <c r="AJ120" s="12">
        <v>0.1756548040414441</v>
      </c>
      <c r="AK120" s="12">
        <v>0.6991440890662205</v>
      </c>
      <c r="AL120" s="12">
        <v>0.12520110689233541</v>
      </c>
      <c r="AM120" s="20">
        <v>12386</v>
      </c>
      <c r="AN120" s="20">
        <v>14873</v>
      </c>
      <c r="AO120" s="20">
        <v>15264</v>
      </c>
      <c r="AP120" s="20">
        <v>30137</v>
      </c>
      <c r="AQ120" s="13">
        <v>-3.027865371001992E-2</v>
      </c>
      <c r="AR120" s="10">
        <v>2.4331503310188922</v>
      </c>
      <c r="AS120" s="21">
        <v>4574</v>
      </c>
      <c r="AT120" s="21">
        <v>20780</v>
      </c>
      <c r="AU120" s="21">
        <v>4783</v>
      </c>
      <c r="AV120" s="12">
        <v>0.1517735673756512</v>
      </c>
      <c r="AW120" s="12">
        <v>0.68951786840096896</v>
      </c>
      <c r="AX120" s="12">
        <v>0.15870856422337989</v>
      </c>
      <c r="AY120" s="20">
        <v>12085</v>
      </c>
      <c r="AZ120" s="20">
        <v>13754</v>
      </c>
      <c r="BA120" s="20">
        <v>14722</v>
      </c>
      <c r="BB120" s="20">
        <v>28476</v>
      </c>
      <c r="BC120" s="13">
        <v>-5.5114974947738649E-2</v>
      </c>
      <c r="BD120" s="10">
        <v>2.3563094745552338</v>
      </c>
      <c r="BE120" s="21">
        <v>3852</v>
      </c>
      <c r="BF120" s="21">
        <v>18830</v>
      </c>
      <c r="BG120" s="21">
        <v>5794</v>
      </c>
      <c r="BH120" s="12">
        <v>0.13527180783817952</v>
      </c>
      <c r="BI120" s="12">
        <v>0.66125860373647982</v>
      </c>
      <c r="BJ120" s="12">
        <v>0.20346958842534063</v>
      </c>
      <c r="BK120" s="20">
        <v>11670</v>
      </c>
      <c r="BL120" s="20">
        <v>12516</v>
      </c>
      <c r="BM120" s="20">
        <v>14116</v>
      </c>
      <c r="BN120" s="20">
        <v>26632</v>
      </c>
      <c r="BO120" s="13">
        <v>-6.4756285995224094E-2</v>
      </c>
      <c r="BP120" s="10">
        <v>2.2820908311910881</v>
      </c>
      <c r="BQ120" s="21">
        <v>3351</v>
      </c>
      <c r="BR120" s="21">
        <v>16678</v>
      </c>
      <c r="BS120" s="21">
        <v>6594</v>
      </c>
      <c r="BT120" s="12">
        <v>0.12582607389606487</v>
      </c>
      <c r="BU120" s="12">
        <v>0.62623911084409734</v>
      </c>
      <c r="BV120" s="12">
        <v>0.24759687593872035</v>
      </c>
      <c r="BW120" s="20">
        <v>11390</v>
      </c>
      <c r="BX120" s="20">
        <v>11563</v>
      </c>
      <c r="BY120" s="20">
        <v>13187</v>
      </c>
      <c r="BZ120" s="20">
        <v>24750</v>
      </c>
      <c r="CA120" s="55">
        <v>-7.604040404040413E-2</v>
      </c>
      <c r="CB120" s="54">
        <v>2.1729587357330993</v>
      </c>
      <c r="CC120" s="51">
        <v>2774</v>
      </c>
      <c r="CD120" s="51">
        <v>14855</v>
      </c>
      <c r="CE120" s="51">
        <v>7103</v>
      </c>
      <c r="CF120" s="56">
        <v>0.11216238072099999</v>
      </c>
      <c r="CG120" s="56">
        <v>0.60063884845500004</v>
      </c>
      <c r="CH120" s="56">
        <v>0.28719877082299999</v>
      </c>
      <c r="CI120" s="20">
        <v>11127</v>
      </c>
      <c r="CJ120" s="20">
        <v>10954</v>
      </c>
      <c r="CK120" s="20">
        <v>12155</v>
      </c>
      <c r="CL120" s="9">
        <v>23109</v>
      </c>
      <c r="CM120" s="55">
        <v>-7.101129430092179E-2</v>
      </c>
      <c r="CN120" s="54">
        <v>2.0768401186303587</v>
      </c>
      <c r="CO120" s="51">
        <v>2774</v>
      </c>
      <c r="CP120" s="51">
        <v>14855</v>
      </c>
      <c r="CQ120" s="51">
        <v>7103</v>
      </c>
      <c r="CR120" s="56">
        <v>0.12003981132891947</v>
      </c>
      <c r="CS120" s="56">
        <v>0.64282314249859362</v>
      </c>
      <c r="CT120" s="56">
        <v>0.3073694231684625</v>
      </c>
    </row>
    <row r="121" spans="1:98">
      <c r="A121">
        <v>118</v>
      </c>
      <c r="B121" s="4" t="s">
        <v>104</v>
      </c>
      <c r="C121" s="20">
        <v>7969</v>
      </c>
      <c r="D121" s="20">
        <v>13427</v>
      </c>
      <c r="E121" s="20">
        <v>13107</v>
      </c>
      <c r="F121" s="25">
        <v>26534</v>
      </c>
      <c r="G121" s="23"/>
      <c r="H121" s="10">
        <v>3.3296524030618646</v>
      </c>
      <c r="I121" s="33">
        <v>6225</v>
      </c>
      <c r="J121" s="33">
        <v>18167</v>
      </c>
      <c r="K121" s="33">
        <v>2142</v>
      </c>
      <c r="L121" s="12">
        <v>0.23460465817441772</v>
      </c>
      <c r="M121" s="12">
        <v>0.68466872691640912</v>
      </c>
      <c r="N121" s="12">
        <v>8.0726614909173142E-2</v>
      </c>
      <c r="O121" s="20">
        <v>8089</v>
      </c>
      <c r="P121" s="20">
        <v>13405</v>
      </c>
      <c r="Q121" s="20">
        <v>13281</v>
      </c>
      <c r="R121" s="25">
        <v>26686</v>
      </c>
      <c r="S121" s="13">
        <v>5.7284992839374826E-3</v>
      </c>
      <c r="T121" s="10">
        <v>3.2990480899987635</v>
      </c>
      <c r="U121" s="33">
        <v>6054</v>
      </c>
      <c r="V121" s="33">
        <v>18063</v>
      </c>
      <c r="W121" s="33">
        <v>2555</v>
      </c>
      <c r="X121" s="12">
        <v>0.22686052611856405</v>
      </c>
      <c r="Y121" s="12">
        <v>0.67687176796822301</v>
      </c>
      <c r="Z121" s="12">
        <v>9.5743086262459712E-2</v>
      </c>
      <c r="AA121" s="20">
        <v>8280</v>
      </c>
      <c r="AB121" s="20">
        <v>12768</v>
      </c>
      <c r="AC121" s="20">
        <v>12912</v>
      </c>
      <c r="AD121" s="25">
        <v>25680</v>
      </c>
      <c r="AE121" s="13">
        <v>-3.7697669189837413E-2</v>
      </c>
      <c r="AF121" s="10">
        <v>3.1014492753623188</v>
      </c>
      <c r="AG121" s="33">
        <v>5135</v>
      </c>
      <c r="AH121" s="33">
        <v>17502</v>
      </c>
      <c r="AI121" s="33">
        <v>3043</v>
      </c>
      <c r="AJ121" s="12">
        <v>0.19996105919003115</v>
      </c>
      <c r="AK121" s="12">
        <v>0.68154205607476637</v>
      </c>
      <c r="AL121" s="12">
        <v>0.11849688473520249</v>
      </c>
      <c r="AM121" s="20">
        <v>8499</v>
      </c>
      <c r="AN121" s="20">
        <v>12256</v>
      </c>
      <c r="AO121" s="20">
        <v>12460</v>
      </c>
      <c r="AP121" s="25">
        <v>24716</v>
      </c>
      <c r="AQ121" s="13">
        <v>-3.753894080996889E-2</v>
      </c>
      <c r="AR121" s="10">
        <v>2.9081068360983644</v>
      </c>
      <c r="AS121" s="33">
        <v>4279</v>
      </c>
      <c r="AT121" s="33">
        <v>16582</v>
      </c>
      <c r="AU121" s="33">
        <v>3847</v>
      </c>
      <c r="AV121" s="12">
        <v>0.17312671953390515</v>
      </c>
      <c r="AW121" s="12">
        <v>0.6709014403625182</v>
      </c>
      <c r="AX121" s="12">
        <v>0.15564816313319307</v>
      </c>
      <c r="AY121" s="20">
        <v>8760</v>
      </c>
      <c r="AZ121" s="20">
        <v>11790</v>
      </c>
      <c r="BA121" s="20">
        <v>12115</v>
      </c>
      <c r="BB121" s="25">
        <v>23905</v>
      </c>
      <c r="BC121" s="13">
        <v>-3.2812752872633077E-2</v>
      </c>
      <c r="BD121" s="10">
        <v>2.7288812785388128</v>
      </c>
      <c r="BE121" s="32">
        <v>3606</v>
      </c>
      <c r="BF121" s="32">
        <v>15564</v>
      </c>
      <c r="BG121" s="32">
        <v>4733</v>
      </c>
      <c r="BH121" s="12">
        <v>0.15084710311650282</v>
      </c>
      <c r="BI121" s="12">
        <v>0.65107718050617025</v>
      </c>
      <c r="BJ121" s="12">
        <v>0.19799205187199331</v>
      </c>
      <c r="BK121" s="20">
        <v>8883</v>
      </c>
      <c r="BL121" s="20">
        <v>11127</v>
      </c>
      <c r="BM121" s="20">
        <v>11692</v>
      </c>
      <c r="BN121" s="25">
        <v>22819</v>
      </c>
      <c r="BO121" s="13">
        <v>-4.5429826396151451E-2</v>
      </c>
      <c r="BP121" s="10">
        <v>2.5688393560733984</v>
      </c>
      <c r="BQ121" s="32">
        <v>3031</v>
      </c>
      <c r="BR121" s="32">
        <v>14289</v>
      </c>
      <c r="BS121" s="32">
        <v>5498</v>
      </c>
      <c r="BT121" s="12">
        <v>0.13282790656908716</v>
      </c>
      <c r="BU121" s="12">
        <v>0.62618870239712521</v>
      </c>
      <c r="BV121" s="12">
        <v>0.24093956790393969</v>
      </c>
      <c r="BW121" s="20">
        <v>8725</v>
      </c>
      <c r="BX121" s="20">
        <v>10456</v>
      </c>
      <c r="BY121" s="20">
        <v>11119</v>
      </c>
      <c r="BZ121" s="51">
        <v>21575</v>
      </c>
      <c r="CA121" s="55">
        <v>-5.7659327925840165E-2</v>
      </c>
      <c r="CB121" s="54">
        <v>2.4727793696275073</v>
      </c>
      <c r="CC121" s="51">
        <v>2720</v>
      </c>
      <c r="CD121" s="51">
        <v>12903</v>
      </c>
      <c r="CE121" s="51">
        <v>5950</v>
      </c>
      <c r="CF121" s="56">
        <v>0.12608353033899999</v>
      </c>
      <c r="CG121" s="56">
        <v>0.59810874704500006</v>
      </c>
      <c r="CH121" s="56">
        <v>0.27580772261600001</v>
      </c>
      <c r="CI121" s="20">
        <v>8626</v>
      </c>
      <c r="CJ121" s="20">
        <v>9763</v>
      </c>
      <c r="CK121" s="20">
        <v>10533</v>
      </c>
      <c r="CL121" s="9">
        <v>20296</v>
      </c>
      <c r="CM121" s="55">
        <v>-6.3017343318880537E-2</v>
      </c>
      <c r="CN121" s="54">
        <v>2.3528866218409461</v>
      </c>
      <c r="CO121" s="51">
        <v>2720</v>
      </c>
      <c r="CP121" s="51">
        <v>12903</v>
      </c>
      <c r="CQ121" s="51">
        <v>5950</v>
      </c>
      <c r="CR121" s="56">
        <v>0.13401655498620418</v>
      </c>
      <c r="CS121" s="56">
        <v>0.63574103271580606</v>
      </c>
      <c r="CT121" s="56">
        <v>0.29316121403232165</v>
      </c>
    </row>
    <row r="122" spans="1:98">
      <c r="A122">
        <v>119</v>
      </c>
      <c r="B122" s="4" t="s">
        <v>105</v>
      </c>
      <c r="C122" s="8">
        <v>3002</v>
      </c>
      <c r="D122" s="8">
        <v>4740</v>
      </c>
      <c r="E122" s="8">
        <v>4945</v>
      </c>
      <c r="F122" s="9">
        <v>9685</v>
      </c>
      <c r="G122" s="9"/>
      <c r="H122" s="10">
        <v>3.2261825449700199</v>
      </c>
      <c r="I122" s="14">
        <v>2044</v>
      </c>
      <c r="J122" s="14">
        <v>6703</v>
      </c>
      <c r="K122" s="14">
        <v>938</v>
      </c>
      <c r="L122" s="12">
        <v>0.21104801239029428</v>
      </c>
      <c r="M122" s="12">
        <v>0.69210118740320081</v>
      </c>
      <c r="N122" s="12">
        <v>9.6850800206504911E-2</v>
      </c>
      <c r="O122" s="8">
        <v>2917</v>
      </c>
      <c r="P122" s="8">
        <v>4368</v>
      </c>
      <c r="Q122" s="8">
        <v>4604</v>
      </c>
      <c r="R122" s="9">
        <v>8972</v>
      </c>
      <c r="S122" s="13">
        <v>-7.3618998451213224E-2</v>
      </c>
      <c r="T122" s="10">
        <v>3.0757627699691463</v>
      </c>
      <c r="U122" s="14">
        <v>1691</v>
      </c>
      <c r="V122" s="14">
        <v>6121</v>
      </c>
      <c r="W122" s="14">
        <v>1160</v>
      </c>
      <c r="X122" s="12">
        <v>0.18847525635309853</v>
      </c>
      <c r="Y122" s="12">
        <v>0.6822336156932679</v>
      </c>
      <c r="Z122" s="12">
        <v>0.12929112795363354</v>
      </c>
      <c r="AA122" s="8">
        <v>2721</v>
      </c>
      <c r="AB122" s="8">
        <v>3866</v>
      </c>
      <c r="AC122" s="8">
        <v>4195</v>
      </c>
      <c r="AD122" s="9">
        <v>8061</v>
      </c>
      <c r="AE122" s="13">
        <v>-0.10153811859117257</v>
      </c>
      <c r="AF122" s="10">
        <v>2.962513781697905</v>
      </c>
      <c r="AG122" s="8">
        <v>1350</v>
      </c>
      <c r="AH122" s="8">
        <v>5315</v>
      </c>
      <c r="AI122" s="8">
        <v>1396</v>
      </c>
      <c r="AJ122" s="12">
        <v>0.16747301823595087</v>
      </c>
      <c r="AK122" s="12">
        <v>0.65934747549931771</v>
      </c>
      <c r="AL122" s="12">
        <v>0.17317950626473141</v>
      </c>
      <c r="AM122" s="8">
        <v>2651</v>
      </c>
      <c r="AN122" s="8">
        <v>3532</v>
      </c>
      <c r="AO122" s="8">
        <v>3848</v>
      </c>
      <c r="AP122" s="9">
        <v>7380</v>
      </c>
      <c r="AQ122" s="13">
        <v>-8.4480833643468589E-2</v>
      </c>
      <c r="AR122" s="10">
        <v>2.7838551490003773</v>
      </c>
      <c r="AS122" s="8">
        <v>1083</v>
      </c>
      <c r="AT122" s="8">
        <v>4608</v>
      </c>
      <c r="AU122" s="8">
        <v>1689</v>
      </c>
      <c r="AV122" s="12">
        <v>0.14674796747967481</v>
      </c>
      <c r="AW122" s="12">
        <v>0.62439024390243902</v>
      </c>
      <c r="AX122" s="12">
        <v>0.22886178861788617</v>
      </c>
      <c r="AY122" s="8">
        <v>2615</v>
      </c>
      <c r="AZ122" s="8">
        <v>3249</v>
      </c>
      <c r="BA122" s="8">
        <v>3540</v>
      </c>
      <c r="BB122" s="9">
        <v>6789</v>
      </c>
      <c r="BC122" s="13">
        <v>-8.0081300813008127E-2</v>
      </c>
      <c r="BD122" s="10">
        <v>2.5961759082217974</v>
      </c>
      <c r="BE122" s="8">
        <v>901</v>
      </c>
      <c r="BF122" s="8">
        <v>3987</v>
      </c>
      <c r="BG122" s="8">
        <v>1901</v>
      </c>
      <c r="BH122" s="12">
        <v>0.13271468552069524</v>
      </c>
      <c r="BI122" s="12">
        <v>0.58727353071144495</v>
      </c>
      <c r="BJ122" s="12">
        <v>0.28001178376785979</v>
      </c>
      <c r="BK122" s="8">
        <v>2500</v>
      </c>
      <c r="BL122" s="8">
        <v>2966</v>
      </c>
      <c r="BM122" s="8">
        <v>3256</v>
      </c>
      <c r="BN122" s="9">
        <v>6222</v>
      </c>
      <c r="BO122" s="13">
        <v>-8.3517454706142247E-2</v>
      </c>
      <c r="BP122" s="10">
        <v>2.4887999999999999</v>
      </c>
      <c r="BQ122" s="8">
        <v>713</v>
      </c>
      <c r="BR122" s="8">
        <v>3418</v>
      </c>
      <c r="BS122" s="8">
        <v>2091</v>
      </c>
      <c r="BT122" s="12">
        <v>0.11459337833494053</v>
      </c>
      <c r="BU122" s="12">
        <v>0.54934104789456761</v>
      </c>
      <c r="BV122" s="12">
        <v>0.33606557377049179</v>
      </c>
      <c r="BW122" s="24">
        <v>2358</v>
      </c>
      <c r="BX122" s="24">
        <v>2703</v>
      </c>
      <c r="BY122" s="24">
        <v>2943</v>
      </c>
      <c r="BZ122" s="9">
        <v>5646</v>
      </c>
      <c r="CA122" s="55">
        <v>-0.1020191285866099</v>
      </c>
      <c r="CB122" s="54">
        <v>2.3944020356234095</v>
      </c>
      <c r="CC122" s="51">
        <v>573</v>
      </c>
      <c r="CD122" s="51">
        <v>2964</v>
      </c>
      <c r="CE122" s="51">
        <v>2109</v>
      </c>
      <c r="CF122" s="56">
        <v>0.10148777895900001</v>
      </c>
      <c r="CG122" s="56">
        <v>0.52497343251899997</v>
      </c>
      <c r="CH122" s="56">
        <v>0.37353878852299999</v>
      </c>
      <c r="CI122" s="24">
        <v>2231</v>
      </c>
      <c r="CJ122" s="24">
        <v>2427</v>
      </c>
      <c r="CK122" s="24">
        <v>2581</v>
      </c>
      <c r="CL122" s="9">
        <v>5008</v>
      </c>
      <c r="CM122" s="55">
        <v>-0.12739616613418536</v>
      </c>
      <c r="CN122" s="54">
        <v>2.2447333034513672</v>
      </c>
      <c r="CO122" s="51">
        <v>573</v>
      </c>
      <c r="CP122" s="51">
        <v>2964</v>
      </c>
      <c r="CQ122" s="51">
        <v>2109</v>
      </c>
      <c r="CR122" s="56">
        <v>0.11441693290734824</v>
      </c>
      <c r="CS122" s="56">
        <v>0.59185303514376997</v>
      </c>
      <c r="CT122" s="56">
        <v>0.42112619808306712</v>
      </c>
    </row>
    <row r="123" spans="1:98">
      <c r="A123">
        <v>120</v>
      </c>
      <c r="B123" s="4" t="s">
        <v>106</v>
      </c>
      <c r="C123" s="8">
        <v>5248</v>
      </c>
      <c r="D123" s="8">
        <v>7785</v>
      </c>
      <c r="E123" s="8">
        <v>8010</v>
      </c>
      <c r="F123" s="9">
        <v>15795</v>
      </c>
      <c r="G123" s="9"/>
      <c r="H123" s="10">
        <v>3.0097179878048781</v>
      </c>
      <c r="I123" s="14">
        <v>3633</v>
      </c>
      <c r="J123" s="14">
        <v>10824</v>
      </c>
      <c r="K123" s="14">
        <v>1338</v>
      </c>
      <c r="L123" s="12">
        <v>0.23000949667616336</v>
      </c>
      <c r="M123" s="12">
        <v>0.68528015194681857</v>
      </c>
      <c r="N123" s="12">
        <v>8.4710351377018045E-2</v>
      </c>
      <c r="O123" s="8">
        <v>5346</v>
      </c>
      <c r="P123" s="8">
        <v>7844</v>
      </c>
      <c r="Q123" s="8">
        <v>8111</v>
      </c>
      <c r="R123" s="9">
        <v>15955</v>
      </c>
      <c r="S123" s="13">
        <v>1.012978790756569E-2</v>
      </c>
      <c r="T123" s="10">
        <v>2.9844743733632622</v>
      </c>
      <c r="U123" s="14">
        <v>3514</v>
      </c>
      <c r="V123" s="14">
        <v>10779</v>
      </c>
      <c r="W123" s="14">
        <v>1660</v>
      </c>
      <c r="X123" s="12">
        <v>0.22024443748041367</v>
      </c>
      <c r="Y123" s="12">
        <v>0.67558759009714819</v>
      </c>
      <c r="Z123" s="12">
        <v>0.10404261986837982</v>
      </c>
      <c r="AA123" s="8">
        <v>5202</v>
      </c>
      <c r="AB123" s="8">
        <v>7393</v>
      </c>
      <c r="AC123" s="8">
        <v>7789</v>
      </c>
      <c r="AD123" s="9">
        <v>15182</v>
      </c>
      <c r="AE123" s="13">
        <v>-4.8448762143528668E-2</v>
      </c>
      <c r="AF123" s="10">
        <v>2.918492887351019</v>
      </c>
      <c r="AG123" s="8">
        <v>3040</v>
      </c>
      <c r="AH123" s="8">
        <v>10145</v>
      </c>
      <c r="AI123" s="8">
        <v>1995</v>
      </c>
      <c r="AJ123" s="12">
        <v>0.20023712290870768</v>
      </c>
      <c r="AK123" s="12">
        <v>0.66822553023317088</v>
      </c>
      <c r="AL123" s="12">
        <v>0.13140561190883943</v>
      </c>
      <c r="AM123" s="8">
        <v>5450</v>
      </c>
      <c r="AN123" s="8">
        <v>7235</v>
      </c>
      <c r="AO123" s="8">
        <v>7399</v>
      </c>
      <c r="AP123" s="9">
        <v>14634</v>
      </c>
      <c r="AQ123" s="13">
        <v>-3.6095376103280175E-2</v>
      </c>
      <c r="AR123" s="10">
        <v>2.685137614678899</v>
      </c>
      <c r="AS123" s="8">
        <v>2581</v>
      </c>
      <c r="AT123" s="8">
        <v>9647</v>
      </c>
      <c r="AU123" s="8">
        <v>2406</v>
      </c>
      <c r="AV123" s="12">
        <v>0.17637009703430367</v>
      </c>
      <c r="AW123" s="12">
        <v>0.65921825884925511</v>
      </c>
      <c r="AX123" s="12">
        <v>0.16441164411644116</v>
      </c>
      <c r="AY123" s="8">
        <v>5636</v>
      </c>
      <c r="AZ123" s="8">
        <v>6986</v>
      </c>
      <c r="BA123" s="8">
        <v>7080</v>
      </c>
      <c r="BB123" s="9">
        <v>14066</v>
      </c>
      <c r="BC123" s="13">
        <v>-3.8813721470548068E-2</v>
      </c>
      <c r="BD123" s="10">
        <v>2.4957416607523064</v>
      </c>
      <c r="BE123" s="8">
        <v>2050</v>
      </c>
      <c r="BF123" s="8">
        <v>9146</v>
      </c>
      <c r="BG123" s="8">
        <v>2870</v>
      </c>
      <c r="BH123" s="12">
        <v>0.14574150433669841</v>
      </c>
      <c r="BI123" s="12">
        <v>0.65022038959192374</v>
      </c>
      <c r="BJ123" s="12">
        <v>0.20403810607137779</v>
      </c>
      <c r="BK123" s="8">
        <v>5703</v>
      </c>
      <c r="BL123" s="8">
        <v>6707</v>
      </c>
      <c r="BM123" s="8">
        <v>6724</v>
      </c>
      <c r="BN123" s="9">
        <v>13431</v>
      </c>
      <c r="BO123" s="13">
        <v>-4.514431963600174E-2</v>
      </c>
      <c r="BP123" s="10">
        <v>2.3550762756443975</v>
      </c>
      <c r="BQ123" s="8">
        <v>1684</v>
      </c>
      <c r="BR123" s="8">
        <v>8563</v>
      </c>
      <c r="BS123" s="8">
        <v>3184</v>
      </c>
      <c r="BT123" s="12">
        <v>0.12538157992703447</v>
      </c>
      <c r="BU123" s="12">
        <v>0.63755491028218303</v>
      </c>
      <c r="BV123" s="12">
        <v>0.23706350979078253</v>
      </c>
      <c r="BW123" s="24">
        <v>5759</v>
      </c>
      <c r="BX123" s="24">
        <v>6517</v>
      </c>
      <c r="BY123" s="24">
        <v>6528</v>
      </c>
      <c r="BZ123" s="9">
        <v>13045</v>
      </c>
      <c r="CA123" s="55">
        <v>-2.9589881180528854E-2</v>
      </c>
      <c r="CB123" s="54">
        <v>2.2651501996874459</v>
      </c>
      <c r="CC123" s="51">
        <v>1535</v>
      </c>
      <c r="CD123" s="51">
        <v>8070</v>
      </c>
      <c r="CE123" s="51">
        <v>3440</v>
      </c>
      <c r="CF123" s="56">
        <v>0.117669605213</v>
      </c>
      <c r="CG123" s="56">
        <v>0.61862782675399997</v>
      </c>
      <c r="CH123" s="56">
        <v>0.263702568034</v>
      </c>
      <c r="CI123" s="24">
        <v>5547</v>
      </c>
      <c r="CJ123" s="24">
        <v>6113</v>
      </c>
      <c r="CK123" s="24">
        <v>6118</v>
      </c>
      <c r="CL123" s="9">
        <v>12231</v>
      </c>
      <c r="CM123" s="55">
        <v>-6.6552203417545641E-2</v>
      </c>
      <c r="CN123" s="54">
        <v>2.2049756625202814</v>
      </c>
      <c r="CO123" s="51">
        <v>1535</v>
      </c>
      <c r="CP123" s="51">
        <v>8070</v>
      </c>
      <c r="CQ123" s="51">
        <v>3440</v>
      </c>
      <c r="CR123" s="56">
        <v>0.12550077671490475</v>
      </c>
      <c r="CS123" s="56">
        <v>0.65979887171940155</v>
      </c>
      <c r="CT123" s="56">
        <v>0.28125255498323931</v>
      </c>
    </row>
    <row r="124" spans="1:98">
      <c r="A124">
        <v>121</v>
      </c>
      <c r="B124" s="4" t="s">
        <v>107</v>
      </c>
      <c r="C124" s="8">
        <v>2096</v>
      </c>
      <c r="D124" s="8">
        <v>3318</v>
      </c>
      <c r="E124" s="8">
        <v>3456</v>
      </c>
      <c r="F124" s="9">
        <v>6774</v>
      </c>
      <c r="G124" s="9"/>
      <c r="H124" s="10">
        <v>3.2318702290076335</v>
      </c>
      <c r="I124" s="14">
        <v>1469</v>
      </c>
      <c r="J124" s="14">
        <v>4620</v>
      </c>
      <c r="K124" s="14">
        <v>685</v>
      </c>
      <c r="L124" s="12">
        <v>0.21685857691172128</v>
      </c>
      <c r="M124" s="12">
        <v>0.68201948627103637</v>
      </c>
      <c r="N124" s="12">
        <v>0.10112193681724239</v>
      </c>
      <c r="O124" s="8">
        <v>2011</v>
      </c>
      <c r="P124" s="8">
        <v>3112</v>
      </c>
      <c r="Q124" s="8">
        <v>3243</v>
      </c>
      <c r="R124" s="9">
        <v>6355</v>
      </c>
      <c r="S124" s="13">
        <v>-6.1854148213758453E-2</v>
      </c>
      <c r="T124" s="10">
        <v>3.1601193436101442</v>
      </c>
      <c r="U124" s="14">
        <v>1246</v>
      </c>
      <c r="V124" s="14">
        <v>4319</v>
      </c>
      <c r="W124" s="14">
        <v>790</v>
      </c>
      <c r="X124" s="12">
        <v>0.196066089693155</v>
      </c>
      <c r="Y124" s="12">
        <v>0.67962234461054283</v>
      </c>
      <c r="Z124" s="12">
        <v>0.12431156569630213</v>
      </c>
      <c r="AA124" s="8">
        <v>1988</v>
      </c>
      <c r="AB124" s="8">
        <v>3016</v>
      </c>
      <c r="AC124" s="8">
        <v>3188</v>
      </c>
      <c r="AD124" s="9">
        <v>6204</v>
      </c>
      <c r="AE124" s="13">
        <v>-2.3760818253343863E-2</v>
      </c>
      <c r="AF124" s="10">
        <v>3.1207243460764587</v>
      </c>
      <c r="AG124" s="8">
        <v>1077</v>
      </c>
      <c r="AH124" s="8">
        <v>4138</v>
      </c>
      <c r="AI124" s="8">
        <v>989</v>
      </c>
      <c r="AJ124" s="12">
        <v>0.17359767891682784</v>
      </c>
      <c r="AK124" s="12">
        <v>0.66698903932946485</v>
      </c>
      <c r="AL124" s="12">
        <v>0.15941328175370728</v>
      </c>
      <c r="AM124" s="8">
        <v>1938</v>
      </c>
      <c r="AN124" s="8">
        <v>2763</v>
      </c>
      <c r="AO124" s="8">
        <v>2942</v>
      </c>
      <c r="AP124" s="9">
        <v>5705</v>
      </c>
      <c r="AQ124" s="13">
        <v>-8.0431979368149609E-2</v>
      </c>
      <c r="AR124" s="10">
        <v>2.9437564499484004</v>
      </c>
      <c r="AS124" s="8">
        <v>923</v>
      </c>
      <c r="AT124" s="8">
        <v>3618</v>
      </c>
      <c r="AU124" s="8">
        <v>1164</v>
      </c>
      <c r="AV124" s="12">
        <v>0.16178790534618756</v>
      </c>
      <c r="AW124" s="12">
        <v>0.63418054338299734</v>
      </c>
      <c r="AX124" s="12">
        <v>0.20403155127081507</v>
      </c>
      <c r="AY124" s="8">
        <v>1967</v>
      </c>
      <c r="AZ124" s="8">
        <v>2658</v>
      </c>
      <c r="BA124" s="8">
        <v>2779</v>
      </c>
      <c r="BB124" s="9">
        <v>5437</v>
      </c>
      <c r="BC124" s="13">
        <v>-4.6976336546888708E-2</v>
      </c>
      <c r="BD124" s="10">
        <v>2.764107778342654</v>
      </c>
      <c r="BE124" s="8">
        <v>765</v>
      </c>
      <c r="BF124" s="8">
        <v>3326</v>
      </c>
      <c r="BG124" s="8">
        <v>1345</v>
      </c>
      <c r="BH124" s="12">
        <v>0.14070259334191651</v>
      </c>
      <c r="BI124" s="12">
        <v>0.61173441235975723</v>
      </c>
      <c r="BJ124" s="12">
        <v>0.24737906933970941</v>
      </c>
      <c r="BK124" s="8">
        <v>1869</v>
      </c>
      <c r="BL124" s="8">
        <v>2436</v>
      </c>
      <c r="BM124" s="8">
        <v>2589</v>
      </c>
      <c r="BN124" s="9">
        <v>5025</v>
      </c>
      <c r="BO124" s="13">
        <v>-7.5777082950156283E-2</v>
      </c>
      <c r="BP124" s="10">
        <v>2.6886035313001604</v>
      </c>
      <c r="BQ124" s="8">
        <v>665</v>
      </c>
      <c r="BR124" s="8">
        <v>2884</v>
      </c>
      <c r="BS124" s="8">
        <v>1476</v>
      </c>
      <c r="BT124" s="12">
        <v>0.13233830845771144</v>
      </c>
      <c r="BU124" s="12">
        <v>0.57393034825870648</v>
      </c>
      <c r="BV124" s="12">
        <v>0.29373134328358208</v>
      </c>
      <c r="BW124" s="24">
        <v>1784</v>
      </c>
      <c r="BX124" s="24">
        <v>2206</v>
      </c>
      <c r="BY124" s="24">
        <v>2345</v>
      </c>
      <c r="BZ124" s="9">
        <v>4551</v>
      </c>
      <c r="CA124" s="55">
        <v>-0.10415293342122611</v>
      </c>
      <c r="CB124" s="54">
        <v>2.5510089686098656</v>
      </c>
      <c r="CC124" s="51">
        <v>554</v>
      </c>
      <c r="CD124" s="51">
        <v>2497</v>
      </c>
      <c r="CE124" s="51">
        <v>1500</v>
      </c>
      <c r="CF124" s="56">
        <v>0.12173148758500001</v>
      </c>
      <c r="CG124" s="56">
        <v>0.54867062184100002</v>
      </c>
      <c r="CH124" s="56">
        <v>0.32959789057400002</v>
      </c>
      <c r="CI124" s="24">
        <v>1671</v>
      </c>
      <c r="CJ124" s="24">
        <v>2049</v>
      </c>
      <c r="CK124" s="24">
        <v>2172</v>
      </c>
      <c r="CL124" s="9">
        <v>4221</v>
      </c>
      <c r="CM124" s="55">
        <v>-7.8180525941719869E-2</v>
      </c>
      <c r="CN124" s="54">
        <v>2.5260323159784561</v>
      </c>
      <c r="CO124" s="51">
        <v>554</v>
      </c>
      <c r="CP124" s="51">
        <v>2497</v>
      </c>
      <c r="CQ124" s="51">
        <v>1500</v>
      </c>
      <c r="CR124" s="56">
        <v>0.13124851930822079</v>
      </c>
      <c r="CS124" s="56">
        <v>0.59156597962568114</v>
      </c>
      <c r="CT124" s="56">
        <v>0.35536602700781805</v>
      </c>
    </row>
    <row r="125" spans="1:98">
      <c r="A125">
        <v>122</v>
      </c>
      <c r="B125" s="4" t="s">
        <v>108</v>
      </c>
      <c r="C125" s="8">
        <v>2272</v>
      </c>
      <c r="D125" s="8">
        <v>3813</v>
      </c>
      <c r="E125" s="8">
        <v>4023</v>
      </c>
      <c r="F125" s="9">
        <v>7836</v>
      </c>
      <c r="G125" s="9"/>
      <c r="H125" s="10">
        <v>3.448943661971831</v>
      </c>
      <c r="I125" s="14">
        <v>1797</v>
      </c>
      <c r="J125" s="14">
        <v>5256</v>
      </c>
      <c r="K125" s="14">
        <v>783</v>
      </c>
      <c r="L125" s="12">
        <v>0.22932618683001532</v>
      </c>
      <c r="M125" s="12">
        <v>0.67075038284839206</v>
      </c>
      <c r="N125" s="12">
        <v>9.9923430321592649E-2</v>
      </c>
      <c r="O125" s="8">
        <v>2175</v>
      </c>
      <c r="P125" s="8">
        <v>3545</v>
      </c>
      <c r="Q125" s="8">
        <v>3802</v>
      </c>
      <c r="R125" s="9">
        <v>7347</v>
      </c>
      <c r="S125" s="13">
        <v>-6.2404287901990818E-2</v>
      </c>
      <c r="T125" s="10">
        <v>3.3779310344827587</v>
      </c>
      <c r="U125" s="14">
        <v>1556</v>
      </c>
      <c r="V125" s="14">
        <v>4881</v>
      </c>
      <c r="W125" s="14">
        <v>910</v>
      </c>
      <c r="X125" s="12">
        <v>0.21178712399618893</v>
      </c>
      <c r="Y125" s="12">
        <v>0.66435279706002448</v>
      </c>
      <c r="Z125" s="12">
        <v>0.12386007894378658</v>
      </c>
      <c r="AA125" s="8">
        <v>2090</v>
      </c>
      <c r="AB125" s="8">
        <v>3270</v>
      </c>
      <c r="AC125" s="8">
        <v>3488</v>
      </c>
      <c r="AD125" s="9">
        <v>6758</v>
      </c>
      <c r="AE125" s="13">
        <v>-8.0168776371308037E-2</v>
      </c>
      <c r="AF125" s="10">
        <v>3.233492822966507</v>
      </c>
      <c r="AG125" s="8">
        <v>1300</v>
      </c>
      <c r="AH125" s="8">
        <v>4414</v>
      </c>
      <c r="AI125" s="8">
        <v>1044</v>
      </c>
      <c r="AJ125" s="12">
        <v>0.19236460491269605</v>
      </c>
      <c r="AK125" s="12">
        <v>0.65315182006510797</v>
      </c>
      <c r="AL125" s="12">
        <v>0.15448357502219592</v>
      </c>
      <c r="AM125" s="8">
        <v>2080</v>
      </c>
      <c r="AN125" s="8">
        <v>3092</v>
      </c>
      <c r="AO125" s="8">
        <v>3330</v>
      </c>
      <c r="AP125" s="9">
        <v>6422</v>
      </c>
      <c r="AQ125" s="13">
        <v>-4.9718851731281433E-2</v>
      </c>
      <c r="AR125" s="10">
        <v>3.0874999999999999</v>
      </c>
      <c r="AS125" s="8">
        <v>1074</v>
      </c>
      <c r="AT125" s="8">
        <v>4058</v>
      </c>
      <c r="AU125" s="8">
        <v>1290</v>
      </c>
      <c r="AV125" s="12">
        <v>0.16723762067891623</v>
      </c>
      <c r="AW125" s="12">
        <v>0.6318903768296481</v>
      </c>
      <c r="AX125" s="12">
        <v>0.20087200249143569</v>
      </c>
      <c r="AY125" s="8">
        <v>2145</v>
      </c>
      <c r="AZ125" s="8">
        <v>2934</v>
      </c>
      <c r="BA125" s="8">
        <v>3192</v>
      </c>
      <c r="BB125" s="9">
        <v>6126</v>
      </c>
      <c r="BC125" s="13">
        <v>-4.6091560261600772E-2</v>
      </c>
      <c r="BD125" s="10">
        <v>2.8559440559440561</v>
      </c>
      <c r="BE125" s="8">
        <v>902</v>
      </c>
      <c r="BF125" s="8">
        <v>3717</v>
      </c>
      <c r="BG125" s="8">
        <v>1506</v>
      </c>
      <c r="BH125" s="12">
        <v>0.14724126673196214</v>
      </c>
      <c r="BI125" s="12">
        <v>0.60675808031341827</v>
      </c>
      <c r="BJ125" s="12">
        <v>0.24583741429970618</v>
      </c>
      <c r="BK125" s="8">
        <v>2140</v>
      </c>
      <c r="BL125" s="8">
        <v>2726</v>
      </c>
      <c r="BM125" s="8">
        <v>3027</v>
      </c>
      <c r="BN125" s="9">
        <v>5753</v>
      </c>
      <c r="BO125" s="13">
        <v>-6.0888018282729384E-2</v>
      </c>
      <c r="BP125" s="10">
        <v>2.6883177570093459</v>
      </c>
      <c r="BQ125" s="8">
        <v>691</v>
      </c>
      <c r="BR125" s="8">
        <v>3379</v>
      </c>
      <c r="BS125" s="8">
        <v>1683</v>
      </c>
      <c r="BT125" s="12">
        <v>0.12011124630627498</v>
      </c>
      <c r="BU125" s="12">
        <v>0.58734573266122025</v>
      </c>
      <c r="BV125" s="12">
        <v>0.29254302103250479</v>
      </c>
      <c r="BW125" s="24">
        <v>2069</v>
      </c>
      <c r="BX125" s="24">
        <v>2545</v>
      </c>
      <c r="BY125" s="24">
        <v>2813</v>
      </c>
      <c r="BZ125" s="9">
        <v>5358</v>
      </c>
      <c r="CA125" s="55">
        <v>-7.3721537887271316E-2</v>
      </c>
      <c r="CB125" s="54">
        <v>2.5896568390526826</v>
      </c>
      <c r="CC125" s="51">
        <v>630</v>
      </c>
      <c r="CD125" s="51">
        <v>3025</v>
      </c>
      <c r="CE125" s="51">
        <v>1703</v>
      </c>
      <c r="CF125" s="56">
        <v>0.11758118701</v>
      </c>
      <c r="CG125" s="56">
        <v>0.56457633445299993</v>
      </c>
      <c r="CH125" s="56">
        <v>0.31784247853699998</v>
      </c>
      <c r="CI125" s="24">
        <v>2033</v>
      </c>
      <c r="CJ125" s="24">
        <v>2414</v>
      </c>
      <c r="CK125" s="24">
        <v>2671</v>
      </c>
      <c r="CL125" s="9">
        <v>5085</v>
      </c>
      <c r="CM125" s="55">
        <v>-5.3687315634218358E-2</v>
      </c>
      <c r="CN125" s="54">
        <v>2.5012297097884901</v>
      </c>
      <c r="CO125" s="51">
        <v>630</v>
      </c>
      <c r="CP125" s="51">
        <v>3025</v>
      </c>
      <c r="CQ125" s="51">
        <v>1703</v>
      </c>
      <c r="CR125" s="56">
        <v>0.12389380530973451</v>
      </c>
      <c r="CS125" s="56">
        <v>0.59488692232055063</v>
      </c>
      <c r="CT125" s="56">
        <v>0.33490658800393314</v>
      </c>
    </row>
    <row r="126" spans="1:98">
      <c r="A126">
        <v>123</v>
      </c>
      <c r="B126" s="4" t="s">
        <v>109</v>
      </c>
      <c r="C126" s="8">
        <v>2057</v>
      </c>
      <c r="D126" s="8">
        <v>3845</v>
      </c>
      <c r="E126" s="8">
        <v>3928</v>
      </c>
      <c r="F126" s="9">
        <v>7773</v>
      </c>
      <c r="G126" s="9"/>
      <c r="H126" s="10">
        <v>3.7788040836169179</v>
      </c>
      <c r="I126" s="14">
        <v>1816</v>
      </c>
      <c r="J126" s="14">
        <v>5172</v>
      </c>
      <c r="K126" s="14">
        <v>785</v>
      </c>
      <c r="L126" s="12">
        <v>0.23362922938376432</v>
      </c>
      <c r="M126" s="12">
        <v>0.6653801620995754</v>
      </c>
      <c r="N126" s="12">
        <v>0.10099060851666024</v>
      </c>
      <c r="O126" s="8">
        <v>2069</v>
      </c>
      <c r="P126" s="8">
        <v>3785</v>
      </c>
      <c r="Q126" s="8">
        <v>3869</v>
      </c>
      <c r="R126" s="9">
        <v>7654</v>
      </c>
      <c r="S126" s="13">
        <v>-1.5309404348385458E-2</v>
      </c>
      <c r="T126" s="10">
        <v>3.6993716771387142</v>
      </c>
      <c r="U126" s="14">
        <v>1756</v>
      </c>
      <c r="V126" s="14">
        <v>4987</v>
      </c>
      <c r="W126" s="14">
        <v>911</v>
      </c>
      <c r="X126" s="12">
        <v>0.22942252417036843</v>
      </c>
      <c r="Y126" s="12">
        <v>0.65155474261823887</v>
      </c>
      <c r="Z126" s="12">
        <v>0.11902273321139274</v>
      </c>
      <c r="AA126" s="8">
        <v>1981</v>
      </c>
      <c r="AB126" s="8">
        <v>3516</v>
      </c>
      <c r="AC126" s="8">
        <v>3680</v>
      </c>
      <c r="AD126" s="9">
        <v>7196</v>
      </c>
      <c r="AE126" s="13">
        <v>-5.9837993206166673E-2</v>
      </c>
      <c r="AF126" s="10">
        <v>3.6325088339222615</v>
      </c>
      <c r="AG126" s="8">
        <v>1500</v>
      </c>
      <c r="AH126" s="8">
        <v>4564</v>
      </c>
      <c r="AI126" s="8">
        <v>1132</v>
      </c>
      <c r="AJ126" s="12">
        <v>0.20844913841022791</v>
      </c>
      <c r="AK126" s="12">
        <v>0.63424124513618674</v>
      </c>
      <c r="AL126" s="12">
        <v>0.15730961645358532</v>
      </c>
      <c r="AM126" s="8">
        <v>1991</v>
      </c>
      <c r="AN126" s="8">
        <v>3290</v>
      </c>
      <c r="AO126" s="8">
        <v>3446</v>
      </c>
      <c r="AP126" s="9">
        <v>6736</v>
      </c>
      <c r="AQ126" s="13">
        <v>-6.3924402445803219E-2</v>
      </c>
      <c r="AR126" s="10">
        <v>3.3832245102963334</v>
      </c>
      <c r="AS126" s="8">
        <v>1140</v>
      </c>
      <c r="AT126" s="8">
        <v>4277</v>
      </c>
      <c r="AU126" s="8">
        <v>1319</v>
      </c>
      <c r="AV126" s="12">
        <v>0.16923990498812352</v>
      </c>
      <c r="AW126" s="12">
        <v>0.63494655581947745</v>
      </c>
      <c r="AX126" s="12">
        <v>0.19581353919239905</v>
      </c>
      <c r="AY126" s="8">
        <v>2020</v>
      </c>
      <c r="AZ126" s="8">
        <v>3056</v>
      </c>
      <c r="BA126" s="8">
        <v>3261</v>
      </c>
      <c r="BB126" s="9">
        <v>6317</v>
      </c>
      <c r="BC126" s="13">
        <v>-6.2203087885985719E-2</v>
      </c>
      <c r="BD126" s="10">
        <v>3.1272277227722771</v>
      </c>
      <c r="BE126" s="8">
        <v>901</v>
      </c>
      <c r="BF126" s="8">
        <v>3919</v>
      </c>
      <c r="BG126" s="8">
        <v>1495</v>
      </c>
      <c r="BH126" s="12">
        <v>0.14263099572581922</v>
      </c>
      <c r="BI126" s="12">
        <v>0.6203894253601393</v>
      </c>
      <c r="BJ126" s="12">
        <v>0.23666297293018837</v>
      </c>
      <c r="BK126" s="8">
        <v>2039</v>
      </c>
      <c r="BL126" s="8">
        <v>2876</v>
      </c>
      <c r="BM126" s="8">
        <v>3105</v>
      </c>
      <c r="BN126" s="9">
        <v>5981</v>
      </c>
      <c r="BO126" s="13">
        <v>-5.318980528731998E-2</v>
      </c>
      <c r="BP126" s="10">
        <v>2.9333006375674349</v>
      </c>
      <c r="BQ126" s="8">
        <v>759</v>
      </c>
      <c r="BR126" s="8">
        <v>3592</v>
      </c>
      <c r="BS126" s="8">
        <v>1630</v>
      </c>
      <c r="BT126" s="12">
        <v>0.12690185587694366</v>
      </c>
      <c r="BU126" s="12">
        <v>0.60056846681156995</v>
      </c>
      <c r="BV126" s="12">
        <v>0.27252967731148636</v>
      </c>
      <c r="BW126" s="24">
        <v>1956</v>
      </c>
      <c r="BX126" s="24">
        <v>2599</v>
      </c>
      <c r="BY126" s="24">
        <v>2836</v>
      </c>
      <c r="BZ126" s="9">
        <v>5435</v>
      </c>
      <c r="CA126" s="55">
        <v>-0.10045998160073587</v>
      </c>
      <c r="CB126" s="54">
        <v>2.7786298568507157</v>
      </c>
      <c r="CC126" s="51">
        <v>660</v>
      </c>
      <c r="CD126" s="51">
        <v>3079</v>
      </c>
      <c r="CE126" s="51">
        <v>1696</v>
      </c>
      <c r="CF126" s="56">
        <v>0.121435142594</v>
      </c>
      <c r="CG126" s="56">
        <v>0.56651333946600002</v>
      </c>
      <c r="CH126" s="56">
        <v>0.31205151793899999</v>
      </c>
      <c r="CI126" s="24">
        <v>1910</v>
      </c>
      <c r="CJ126" s="24">
        <v>2412</v>
      </c>
      <c r="CK126" s="24">
        <v>2688</v>
      </c>
      <c r="CL126" s="9">
        <v>5100</v>
      </c>
      <c r="CM126" s="55">
        <v>-6.568627450980391E-2</v>
      </c>
      <c r="CN126" s="54">
        <v>2.670157068062827</v>
      </c>
      <c r="CO126" s="51">
        <v>660</v>
      </c>
      <c r="CP126" s="51">
        <v>3079</v>
      </c>
      <c r="CQ126" s="51">
        <v>1696</v>
      </c>
      <c r="CR126" s="56">
        <v>0.12941176470588237</v>
      </c>
      <c r="CS126" s="56">
        <v>0.60372549019607846</v>
      </c>
      <c r="CT126" s="56">
        <v>0.33254901960784311</v>
      </c>
    </row>
    <row r="127" spans="1:98">
      <c r="A127">
        <v>124</v>
      </c>
      <c r="B127" s="4" t="s">
        <v>110</v>
      </c>
      <c r="C127" s="8">
        <v>2078</v>
      </c>
      <c r="D127" s="8">
        <v>3178</v>
      </c>
      <c r="E127" s="8">
        <v>3252</v>
      </c>
      <c r="F127" s="9">
        <v>6430</v>
      </c>
      <c r="G127" s="9"/>
      <c r="H127" s="10">
        <v>3.0943214629451394</v>
      </c>
      <c r="I127" s="14">
        <v>1278</v>
      </c>
      <c r="J127" s="14">
        <v>4457</v>
      </c>
      <c r="K127" s="14">
        <v>695</v>
      </c>
      <c r="L127" s="12">
        <v>0.19875583203732503</v>
      </c>
      <c r="M127" s="12">
        <v>0.69315707620528766</v>
      </c>
      <c r="N127" s="12">
        <v>0.10808709175738725</v>
      </c>
      <c r="O127" s="8">
        <v>1774</v>
      </c>
      <c r="P127" s="8">
        <v>2692</v>
      </c>
      <c r="Q127" s="8">
        <v>2909</v>
      </c>
      <c r="R127" s="9">
        <v>5601</v>
      </c>
      <c r="S127" s="13">
        <v>-0.12892690513219285</v>
      </c>
      <c r="T127" s="10">
        <v>3.157271702367531</v>
      </c>
      <c r="U127" s="14">
        <v>1029</v>
      </c>
      <c r="V127" s="14">
        <v>3766</v>
      </c>
      <c r="W127" s="14">
        <v>800</v>
      </c>
      <c r="X127" s="12">
        <v>0.18371719335832887</v>
      </c>
      <c r="Y127" s="12">
        <v>0.67237993215497238</v>
      </c>
      <c r="Z127" s="12">
        <v>0.1428316372076415</v>
      </c>
      <c r="AA127" s="8">
        <v>1644</v>
      </c>
      <c r="AB127" s="8">
        <v>2332</v>
      </c>
      <c r="AC127" s="8">
        <v>2569</v>
      </c>
      <c r="AD127" s="9">
        <v>4901</v>
      </c>
      <c r="AE127" s="13">
        <v>-0.12497768255668629</v>
      </c>
      <c r="AF127" s="10">
        <v>2.9811435523114356</v>
      </c>
      <c r="AG127" s="8">
        <v>784</v>
      </c>
      <c r="AH127" s="8">
        <v>3245</v>
      </c>
      <c r="AI127" s="8">
        <v>872</v>
      </c>
      <c r="AJ127" s="12">
        <v>0.15996735360130585</v>
      </c>
      <c r="AK127" s="12">
        <v>0.66210977351560907</v>
      </c>
      <c r="AL127" s="12">
        <v>0.17792287288308509</v>
      </c>
      <c r="AM127" s="8">
        <v>1592</v>
      </c>
      <c r="AN127" s="8">
        <v>2143</v>
      </c>
      <c r="AO127" s="8">
        <v>2308</v>
      </c>
      <c r="AP127" s="9">
        <v>4451</v>
      </c>
      <c r="AQ127" s="13">
        <v>-9.181799632728016E-2</v>
      </c>
      <c r="AR127" s="10">
        <v>2.795854271356784</v>
      </c>
      <c r="AS127" s="8">
        <v>616</v>
      </c>
      <c r="AT127" s="8">
        <v>2787</v>
      </c>
      <c r="AU127" s="8">
        <v>1047</v>
      </c>
      <c r="AV127" s="12">
        <v>0.13839586609750618</v>
      </c>
      <c r="AW127" s="12">
        <v>0.62615142664569756</v>
      </c>
      <c r="AX127" s="12">
        <v>0.23522803864300157</v>
      </c>
      <c r="AY127" s="8">
        <v>1524</v>
      </c>
      <c r="AZ127" s="8">
        <v>1928</v>
      </c>
      <c r="BA127" s="8">
        <v>2182</v>
      </c>
      <c r="BB127" s="9">
        <v>4110</v>
      </c>
      <c r="BC127" s="13">
        <v>-7.6611997303976609E-2</v>
      </c>
      <c r="BD127" s="10">
        <v>2.6968503937007875</v>
      </c>
      <c r="BE127" s="8">
        <v>468</v>
      </c>
      <c r="BF127" s="8">
        <v>2479</v>
      </c>
      <c r="BG127" s="8">
        <v>1163</v>
      </c>
      <c r="BH127" s="12">
        <v>0.11386861313868613</v>
      </c>
      <c r="BI127" s="12">
        <v>0.60316301703163022</v>
      </c>
      <c r="BJ127" s="12">
        <v>0.28296836982968371</v>
      </c>
      <c r="BK127" s="8">
        <v>1455</v>
      </c>
      <c r="BL127" s="8">
        <v>1732</v>
      </c>
      <c r="BM127" s="8">
        <v>1967</v>
      </c>
      <c r="BN127" s="9">
        <v>3699</v>
      </c>
      <c r="BO127" s="13">
        <v>-0.1</v>
      </c>
      <c r="BP127" s="10">
        <v>2.5422680412371133</v>
      </c>
      <c r="BQ127" s="8">
        <v>402</v>
      </c>
      <c r="BR127" s="8">
        <v>2030</v>
      </c>
      <c r="BS127" s="8">
        <v>1252</v>
      </c>
      <c r="BT127" s="12">
        <v>0.10867802108678021</v>
      </c>
      <c r="BU127" s="12">
        <v>0.54879697215463641</v>
      </c>
      <c r="BV127" s="12">
        <v>0.33846985671803193</v>
      </c>
      <c r="BW127" s="24">
        <v>1367</v>
      </c>
      <c r="BX127" s="24">
        <v>1575</v>
      </c>
      <c r="BY127" s="24">
        <v>1853</v>
      </c>
      <c r="BZ127" s="9">
        <v>3428</v>
      </c>
      <c r="CA127" s="55">
        <v>-7.9054842473745612E-2</v>
      </c>
      <c r="CB127" s="54">
        <v>2.5076810534016092</v>
      </c>
      <c r="CC127" s="51">
        <v>344</v>
      </c>
      <c r="CD127" s="51">
        <v>1779</v>
      </c>
      <c r="CE127" s="51">
        <v>1305</v>
      </c>
      <c r="CF127" s="56">
        <v>0.100350058343</v>
      </c>
      <c r="CG127" s="56">
        <v>0.51896149358199994</v>
      </c>
      <c r="CH127" s="56">
        <v>0.38068844807500002</v>
      </c>
      <c r="CI127" s="24">
        <v>1304</v>
      </c>
      <c r="CJ127" s="24">
        <v>1424</v>
      </c>
      <c r="CK127" s="24">
        <v>1668</v>
      </c>
      <c r="CL127" s="9">
        <v>3092</v>
      </c>
      <c r="CM127" s="55">
        <v>-0.10866752910737375</v>
      </c>
      <c r="CN127" s="54">
        <v>2.371165644171779</v>
      </c>
      <c r="CO127" s="51">
        <v>344</v>
      </c>
      <c r="CP127" s="51">
        <v>1779</v>
      </c>
      <c r="CQ127" s="51">
        <v>1305</v>
      </c>
      <c r="CR127" s="56">
        <v>0.11125485122897801</v>
      </c>
      <c r="CS127" s="56">
        <v>0.57535575679172057</v>
      </c>
      <c r="CT127" s="56">
        <v>0.42205692108667531</v>
      </c>
    </row>
    <row r="128" spans="1:98">
      <c r="A128">
        <v>125</v>
      </c>
      <c r="B128" s="4" t="s">
        <v>111</v>
      </c>
      <c r="C128" s="8">
        <v>2589</v>
      </c>
      <c r="D128" s="8">
        <v>4211</v>
      </c>
      <c r="E128" s="8">
        <v>4455</v>
      </c>
      <c r="F128" s="9">
        <v>8666</v>
      </c>
      <c r="G128" s="9"/>
      <c r="H128" s="10">
        <v>3.3472383159521049</v>
      </c>
      <c r="I128" s="14">
        <v>1909</v>
      </c>
      <c r="J128" s="14">
        <v>5701</v>
      </c>
      <c r="K128" s="14">
        <v>1056</v>
      </c>
      <c r="L128" s="12">
        <v>0.22028617585968152</v>
      </c>
      <c r="M128" s="12">
        <v>0.65785829679206098</v>
      </c>
      <c r="N128" s="12">
        <v>0.12185552734825755</v>
      </c>
      <c r="O128" s="8">
        <v>2599</v>
      </c>
      <c r="P128" s="8">
        <v>4074</v>
      </c>
      <c r="Q128" s="8">
        <v>4315</v>
      </c>
      <c r="R128" s="9">
        <v>8389</v>
      </c>
      <c r="S128" s="13">
        <v>-3.1963997230556207E-2</v>
      </c>
      <c r="T128" s="10">
        <v>3.2277799153520585</v>
      </c>
      <c r="U128" s="14">
        <v>1790</v>
      </c>
      <c r="V128" s="14">
        <v>5385</v>
      </c>
      <c r="W128" s="14">
        <v>1210</v>
      </c>
      <c r="X128" s="12">
        <v>0.21337465728930743</v>
      </c>
      <c r="Y128" s="12">
        <v>0.6419120276552629</v>
      </c>
      <c r="Z128" s="12">
        <v>0.14423650017880557</v>
      </c>
      <c r="AA128" s="8">
        <v>2524</v>
      </c>
      <c r="AB128" s="8">
        <v>3746</v>
      </c>
      <c r="AC128" s="8">
        <v>4055</v>
      </c>
      <c r="AD128" s="9">
        <v>7801</v>
      </c>
      <c r="AE128" s="13">
        <v>-7.0091786863750172E-2</v>
      </c>
      <c r="AF128" s="10">
        <v>3.0907290015847861</v>
      </c>
      <c r="AG128" s="8">
        <v>1436</v>
      </c>
      <c r="AH128" s="8">
        <v>5014</v>
      </c>
      <c r="AI128" s="8">
        <v>1348</v>
      </c>
      <c r="AJ128" s="12">
        <v>0.18407896423535444</v>
      </c>
      <c r="AK128" s="12">
        <v>0.64273811049865404</v>
      </c>
      <c r="AL128" s="12">
        <v>0.17279835918471992</v>
      </c>
      <c r="AM128" s="8">
        <v>2504</v>
      </c>
      <c r="AN128" s="8">
        <v>3505</v>
      </c>
      <c r="AO128" s="8">
        <v>3747</v>
      </c>
      <c r="AP128" s="9">
        <v>7252</v>
      </c>
      <c r="AQ128" s="13">
        <v>-7.037559287270867E-2</v>
      </c>
      <c r="AR128" s="10">
        <v>2.8961661341853033</v>
      </c>
      <c r="AS128" s="8">
        <v>1179</v>
      </c>
      <c r="AT128" s="8">
        <v>4512</v>
      </c>
      <c r="AU128" s="8">
        <v>1561</v>
      </c>
      <c r="AV128" s="12">
        <v>0.16257584114726972</v>
      </c>
      <c r="AW128" s="12">
        <v>0.62217319360176504</v>
      </c>
      <c r="AX128" s="12">
        <v>0.21525096525096524</v>
      </c>
      <c r="AY128" s="8">
        <v>2480</v>
      </c>
      <c r="AZ128" s="8">
        <v>3216</v>
      </c>
      <c r="BA128" s="8">
        <v>3450</v>
      </c>
      <c r="BB128" s="9">
        <v>6666</v>
      </c>
      <c r="BC128" s="13">
        <v>-8.0805295091009421E-2</v>
      </c>
      <c r="BD128" s="10">
        <v>2.6879032258064517</v>
      </c>
      <c r="BE128" s="8">
        <v>879</v>
      </c>
      <c r="BF128" s="8">
        <v>3989</v>
      </c>
      <c r="BG128" s="8">
        <v>1789</v>
      </c>
      <c r="BH128" s="12">
        <v>0.13186318631863186</v>
      </c>
      <c r="BI128" s="12">
        <v>0.59840984098409844</v>
      </c>
      <c r="BJ128" s="12">
        <v>0.26837683768376835</v>
      </c>
      <c r="BK128" s="8">
        <v>2564</v>
      </c>
      <c r="BL128" s="8">
        <v>3005</v>
      </c>
      <c r="BM128" s="8">
        <v>3388</v>
      </c>
      <c r="BN128" s="9">
        <v>6393</v>
      </c>
      <c r="BO128" s="13">
        <v>-4.095409540954098E-2</v>
      </c>
      <c r="BP128" s="10">
        <v>2.4933697347893915</v>
      </c>
      <c r="BQ128" s="8">
        <v>772</v>
      </c>
      <c r="BR128" s="8">
        <v>3746</v>
      </c>
      <c r="BS128" s="8">
        <v>1875</v>
      </c>
      <c r="BT128" s="12">
        <v>0.1207570780541217</v>
      </c>
      <c r="BU128" s="12">
        <v>0.58595338651650242</v>
      </c>
      <c r="BV128" s="12">
        <v>0.29328953542937586</v>
      </c>
      <c r="BW128" s="24">
        <v>2415</v>
      </c>
      <c r="BX128" s="24">
        <v>2766</v>
      </c>
      <c r="BY128" s="24">
        <v>3126</v>
      </c>
      <c r="BZ128" s="9">
        <v>5892</v>
      </c>
      <c r="CA128" s="55">
        <v>-8.5030549898166927E-2</v>
      </c>
      <c r="CB128" s="54">
        <v>2.4397515527950309</v>
      </c>
      <c r="CC128" s="51">
        <v>671</v>
      </c>
      <c r="CD128" s="51">
        <v>3268</v>
      </c>
      <c r="CE128" s="51">
        <v>1953</v>
      </c>
      <c r="CF128" s="56">
        <v>0.1138832315</v>
      </c>
      <c r="CG128" s="56">
        <v>0.55465037338800005</v>
      </c>
      <c r="CH128" s="56">
        <v>0.33146639511199999</v>
      </c>
      <c r="CI128" s="24">
        <v>2311</v>
      </c>
      <c r="CJ128" s="24">
        <v>2498</v>
      </c>
      <c r="CK128" s="24">
        <v>2864</v>
      </c>
      <c r="CL128" s="9">
        <v>5362</v>
      </c>
      <c r="CM128" s="55">
        <v>-9.8843715031704527E-2</v>
      </c>
      <c r="CN128" s="54">
        <v>2.3202077022933794</v>
      </c>
      <c r="CO128" s="51">
        <v>671</v>
      </c>
      <c r="CP128" s="51">
        <v>3268</v>
      </c>
      <c r="CQ128" s="51">
        <v>1953</v>
      </c>
      <c r="CR128" s="56">
        <v>0.12513987318164863</v>
      </c>
      <c r="CS128" s="56">
        <v>0.60947407683700117</v>
      </c>
      <c r="CT128" s="56">
        <v>0.36422976501305482</v>
      </c>
    </row>
    <row r="129" spans="1:98">
      <c r="A129">
        <v>126</v>
      </c>
      <c r="B129" s="4" t="s">
        <v>220</v>
      </c>
      <c r="C129" s="20">
        <v>9744</v>
      </c>
      <c r="D129" s="20">
        <v>15036</v>
      </c>
      <c r="E129" s="20">
        <v>15392</v>
      </c>
      <c r="F129" s="11">
        <v>30428</v>
      </c>
      <c r="G129" s="13"/>
      <c r="H129" s="10">
        <v>3.1227422003284073</v>
      </c>
      <c r="I129" s="22">
        <v>6914</v>
      </c>
      <c r="J129" s="22">
        <v>20563</v>
      </c>
      <c r="K129" s="22">
        <v>2951</v>
      </c>
      <c r="L129" s="12">
        <v>0.22722492441172604</v>
      </c>
      <c r="M129" s="12">
        <v>0.67579203365321416</v>
      </c>
      <c r="N129" s="12">
        <v>9.6983041935059813E-2</v>
      </c>
      <c r="O129" s="20">
        <v>9718</v>
      </c>
      <c r="P129" s="20">
        <v>14483</v>
      </c>
      <c r="Q129" s="20">
        <v>14961</v>
      </c>
      <c r="R129" s="11">
        <v>29444</v>
      </c>
      <c r="S129" s="13">
        <v>-3.2338635467332733E-2</v>
      </c>
      <c r="T129" s="10">
        <v>3.029841531179255</v>
      </c>
      <c r="U129" s="22">
        <v>6110</v>
      </c>
      <c r="V129" s="22">
        <v>19721</v>
      </c>
      <c r="W129" s="22">
        <v>3610</v>
      </c>
      <c r="X129" s="12">
        <v>0.20751256622741476</v>
      </c>
      <c r="Y129" s="12">
        <v>0.66977992120635788</v>
      </c>
      <c r="Z129" s="12">
        <v>0.12260562423583753</v>
      </c>
      <c r="AA129" s="20">
        <v>9418</v>
      </c>
      <c r="AB129" s="20">
        <v>12891</v>
      </c>
      <c r="AC129" s="20">
        <v>13844</v>
      </c>
      <c r="AD129" s="11">
        <v>26735</v>
      </c>
      <c r="AE129" s="13">
        <v>-9.2005162342073121E-2</v>
      </c>
      <c r="AF129" s="10">
        <v>2.8387131025695478</v>
      </c>
      <c r="AG129" s="21">
        <v>4671</v>
      </c>
      <c r="AH129" s="21">
        <v>17888</v>
      </c>
      <c r="AI129" s="21">
        <v>4176</v>
      </c>
      <c r="AJ129" s="12">
        <v>0.17471479334206097</v>
      </c>
      <c r="AK129" s="12">
        <v>0.66908546848700201</v>
      </c>
      <c r="AL129" s="12">
        <v>0.15619973817093696</v>
      </c>
      <c r="AM129" s="20">
        <v>9765</v>
      </c>
      <c r="AN129" s="20">
        <v>12499</v>
      </c>
      <c r="AO129" s="20">
        <v>13270</v>
      </c>
      <c r="AP129" s="11">
        <v>25769</v>
      </c>
      <c r="AQ129" s="13">
        <v>-3.6132410697587436E-2</v>
      </c>
      <c r="AR129" s="10">
        <v>2.6389144905273936</v>
      </c>
      <c r="AS129" s="21">
        <v>3922</v>
      </c>
      <c r="AT129" s="21">
        <v>16755</v>
      </c>
      <c r="AU129" s="21">
        <v>5071</v>
      </c>
      <c r="AV129" s="12">
        <v>0.15219837789592144</v>
      </c>
      <c r="AW129" s="12">
        <v>0.65019985253599288</v>
      </c>
      <c r="AX129" s="12">
        <v>0.19678683689704685</v>
      </c>
      <c r="AY129" s="20">
        <v>10046</v>
      </c>
      <c r="AZ129" s="20">
        <v>12083</v>
      </c>
      <c r="BA129" s="20">
        <v>12761</v>
      </c>
      <c r="BB129" s="11">
        <v>24844</v>
      </c>
      <c r="BC129" s="13">
        <v>-3.5895843843377739E-2</v>
      </c>
      <c r="BD129" s="10">
        <v>2.4730240891897273</v>
      </c>
      <c r="BE129" s="21">
        <v>3421</v>
      </c>
      <c r="BF129" s="21">
        <v>15436</v>
      </c>
      <c r="BG129" s="21">
        <v>5980</v>
      </c>
      <c r="BH129" s="12">
        <v>0.13769924327805505</v>
      </c>
      <c r="BI129" s="12">
        <v>0.62131701819352758</v>
      </c>
      <c r="BJ129" s="12">
        <v>0.24070198035743037</v>
      </c>
      <c r="BK129" s="20">
        <v>9866</v>
      </c>
      <c r="BL129" s="20">
        <v>11486</v>
      </c>
      <c r="BM129" s="20">
        <v>12162</v>
      </c>
      <c r="BN129" s="11">
        <v>23648</v>
      </c>
      <c r="BO129" s="13">
        <v>-4.8140396071486125E-2</v>
      </c>
      <c r="BP129" s="10">
        <v>2.3969187107236976</v>
      </c>
      <c r="BQ129" s="21">
        <v>3075</v>
      </c>
      <c r="BR129" s="21">
        <v>13967</v>
      </c>
      <c r="BS129" s="21">
        <v>6597</v>
      </c>
      <c r="BT129" s="12">
        <v>0.13003213802435723</v>
      </c>
      <c r="BU129" s="12">
        <v>0.59062077131258461</v>
      </c>
      <c r="BV129" s="12">
        <v>0.27896650879566981</v>
      </c>
      <c r="BW129" s="20">
        <v>9617</v>
      </c>
      <c r="BX129" s="20">
        <v>10742</v>
      </c>
      <c r="BY129" s="20">
        <v>11523</v>
      </c>
      <c r="BZ129" s="9">
        <v>22265</v>
      </c>
      <c r="CA129" s="55">
        <v>-5.8482746955345055E-2</v>
      </c>
      <c r="CB129" s="54">
        <v>2.3151710512633876</v>
      </c>
      <c r="CC129" s="51">
        <v>2751</v>
      </c>
      <c r="CD129" s="51">
        <v>12560</v>
      </c>
      <c r="CE129" s="51">
        <v>6949</v>
      </c>
      <c r="CF129" s="56">
        <v>0.12355715248147317</v>
      </c>
      <c r="CG129" s="56">
        <v>0.56411408039523914</v>
      </c>
      <c r="CH129" s="56">
        <v>0.31210419941612394</v>
      </c>
      <c r="CI129" s="20">
        <v>9278</v>
      </c>
      <c r="CJ129" s="20">
        <v>10081</v>
      </c>
      <c r="CK129" s="20">
        <v>10792</v>
      </c>
      <c r="CL129" s="9">
        <v>20873</v>
      </c>
      <c r="CM129" s="55">
        <v>-6.6689024098117278E-2</v>
      </c>
      <c r="CN129" s="54">
        <v>2.2497305453761585</v>
      </c>
      <c r="CO129" s="51">
        <v>2275</v>
      </c>
      <c r="CP129" s="51">
        <v>10151</v>
      </c>
      <c r="CQ129" s="51">
        <v>5015</v>
      </c>
      <c r="CR129" s="56">
        <v>0.10899247832127629</v>
      </c>
      <c r="CS129" s="56">
        <v>0.48632204283045083</v>
      </c>
      <c r="CT129" s="56">
        <v>0.24026254012360465</v>
      </c>
    </row>
    <row r="130" spans="1:98">
      <c r="A130">
        <v>127</v>
      </c>
      <c r="B130" s="4" t="s">
        <v>221</v>
      </c>
      <c r="C130" s="8">
        <v>4329</v>
      </c>
      <c r="D130" s="8">
        <v>6911</v>
      </c>
      <c r="E130" s="8">
        <v>7415</v>
      </c>
      <c r="F130" s="9">
        <v>14326</v>
      </c>
      <c r="G130" s="9"/>
      <c r="H130" s="10">
        <v>3.3093093093093091</v>
      </c>
      <c r="I130" s="14">
        <v>3152</v>
      </c>
      <c r="J130" s="14">
        <v>9425</v>
      </c>
      <c r="K130" s="14">
        <v>1749</v>
      </c>
      <c r="L130" s="12">
        <v>0.22001954488342873</v>
      </c>
      <c r="M130" s="12">
        <v>0.65789473684210531</v>
      </c>
      <c r="N130" s="12">
        <v>0.122085718274466</v>
      </c>
      <c r="O130" s="8">
        <v>4201</v>
      </c>
      <c r="P130" s="8">
        <v>6537</v>
      </c>
      <c r="Q130" s="8">
        <v>7165</v>
      </c>
      <c r="R130" s="9">
        <v>13702</v>
      </c>
      <c r="S130" s="13">
        <v>-4.3557168784029043E-2</v>
      </c>
      <c r="T130" s="10">
        <v>3.2616043799095453</v>
      </c>
      <c r="U130" s="14">
        <v>2778</v>
      </c>
      <c r="V130" s="14">
        <v>8927</v>
      </c>
      <c r="W130" s="14">
        <v>1997</v>
      </c>
      <c r="X130" s="12">
        <v>0.20274412494526348</v>
      </c>
      <c r="Y130" s="12">
        <v>0.65151072836082324</v>
      </c>
      <c r="Z130" s="12">
        <v>0.14574514669391331</v>
      </c>
      <c r="AA130" s="8">
        <v>4039</v>
      </c>
      <c r="AB130" s="8">
        <v>6010</v>
      </c>
      <c r="AC130" s="8">
        <v>6682</v>
      </c>
      <c r="AD130" s="9">
        <v>12692</v>
      </c>
      <c r="AE130" s="13">
        <v>-7.3711866880747379E-2</v>
      </c>
      <c r="AF130" s="10">
        <v>3.1423619707848478</v>
      </c>
      <c r="AG130" s="8">
        <v>2276</v>
      </c>
      <c r="AH130" s="8">
        <v>8109</v>
      </c>
      <c r="AI130" s="8">
        <v>2305</v>
      </c>
      <c r="AJ130" s="12">
        <v>0.17932555940750078</v>
      </c>
      <c r="AK130" s="12">
        <v>0.63890639773085411</v>
      </c>
      <c r="AL130" s="12">
        <v>0.18161046328395841</v>
      </c>
      <c r="AM130" s="8">
        <v>4107</v>
      </c>
      <c r="AN130" s="8">
        <v>5718</v>
      </c>
      <c r="AO130" s="8">
        <v>6324</v>
      </c>
      <c r="AP130" s="9">
        <v>12042</v>
      </c>
      <c r="AQ130" s="13">
        <v>-5.1213362748187885E-2</v>
      </c>
      <c r="AR130" s="10">
        <v>2.9320672023374725</v>
      </c>
      <c r="AS130" s="8">
        <v>1970</v>
      </c>
      <c r="AT130" s="8">
        <v>7372</v>
      </c>
      <c r="AU130" s="8">
        <v>2700</v>
      </c>
      <c r="AV130" s="12">
        <v>0.1635940873609035</v>
      </c>
      <c r="AW130" s="12">
        <v>0.61219066600232519</v>
      </c>
      <c r="AX130" s="12">
        <v>0.22421524663677131</v>
      </c>
      <c r="AY130" s="8">
        <v>4079</v>
      </c>
      <c r="AZ130" s="8">
        <v>5430</v>
      </c>
      <c r="BA130" s="8">
        <v>5993</v>
      </c>
      <c r="BB130" s="9">
        <v>11423</v>
      </c>
      <c r="BC130" s="13">
        <v>-5.1403421358578338E-2</v>
      </c>
      <c r="BD130" s="10">
        <v>2.8004412846285853</v>
      </c>
      <c r="BE130" s="8">
        <v>1679</v>
      </c>
      <c r="BF130" s="8">
        <v>6748</v>
      </c>
      <c r="BG130" s="8">
        <v>2996</v>
      </c>
      <c r="BH130" s="12">
        <v>0.14698415477545304</v>
      </c>
      <c r="BI130" s="12">
        <v>0.59073798476757422</v>
      </c>
      <c r="BJ130" s="12">
        <v>0.26227786045697277</v>
      </c>
      <c r="BK130" s="8">
        <v>4125</v>
      </c>
      <c r="BL130" s="8">
        <v>5032</v>
      </c>
      <c r="BM130" s="8">
        <v>5726</v>
      </c>
      <c r="BN130" s="9">
        <v>10758</v>
      </c>
      <c r="BO130" s="13">
        <v>-5.8215880241617841E-2</v>
      </c>
      <c r="BP130" s="10">
        <v>2.6080000000000001</v>
      </c>
      <c r="BQ130" s="8">
        <v>1464</v>
      </c>
      <c r="BR130" s="8">
        <v>6115</v>
      </c>
      <c r="BS130" s="8">
        <v>3179</v>
      </c>
      <c r="BT130" s="12">
        <v>0.13608477412158393</v>
      </c>
      <c r="BU130" s="12">
        <v>0.56841420338352855</v>
      </c>
      <c r="BV130" s="12">
        <v>0.29550102249488752</v>
      </c>
      <c r="BW130" s="24">
        <v>4010</v>
      </c>
      <c r="BX130" s="24">
        <v>4731</v>
      </c>
      <c r="BY130" s="24">
        <v>5310</v>
      </c>
      <c r="BZ130" s="9">
        <v>10041</v>
      </c>
      <c r="CA130" s="55">
        <v>-6.6648075850529787E-2</v>
      </c>
      <c r="CB130" s="54">
        <v>2.5039900249376559</v>
      </c>
      <c r="CC130" s="51">
        <v>1226</v>
      </c>
      <c r="CD130" s="51">
        <v>5582</v>
      </c>
      <c r="CE130" s="51">
        <v>3233</v>
      </c>
      <c r="CF130" s="56">
        <v>0.12209939249078777</v>
      </c>
      <c r="CG130" s="56">
        <v>0.55592072502738776</v>
      </c>
      <c r="CH130" s="56">
        <v>0.32197988248182452</v>
      </c>
      <c r="CI130" s="24">
        <v>3861</v>
      </c>
      <c r="CJ130" s="24">
        <v>4378</v>
      </c>
      <c r="CK130" s="24">
        <v>4853</v>
      </c>
      <c r="CL130" s="9">
        <v>9231</v>
      </c>
      <c r="CM130" s="55">
        <v>-8.7747806304842482E-2</v>
      </c>
      <c r="CN130" s="54">
        <v>2.3908313908313907</v>
      </c>
      <c r="CO130" s="51">
        <v>634</v>
      </c>
      <c r="CP130" s="51">
        <v>2931</v>
      </c>
      <c r="CQ130" s="51">
        <v>1862</v>
      </c>
      <c r="CR130" s="56">
        <v>6.8681616292926004E-2</v>
      </c>
      <c r="CS130" s="56">
        <v>0.31751706207344815</v>
      </c>
      <c r="CT130" s="56">
        <v>0.20171162387606975</v>
      </c>
    </row>
    <row r="131" spans="1:98">
      <c r="A131">
        <v>128</v>
      </c>
      <c r="B131" s="4" t="s">
        <v>112</v>
      </c>
      <c r="C131" s="8">
        <v>2017</v>
      </c>
      <c r="D131" s="8">
        <v>2768</v>
      </c>
      <c r="E131" s="8">
        <v>2905</v>
      </c>
      <c r="F131" s="9">
        <v>5673</v>
      </c>
      <c r="G131" s="9"/>
      <c r="H131" s="10">
        <v>2.8125929598413486</v>
      </c>
      <c r="I131" s="14">
        <v>1045</v>
      </c>
      <c r="J131" s="14">
        <v>3967</v>
      </c>
      <c r="K131" s="14">
        <v>661</v>
      </c>
      <c r="L131" s="12">
        <v>0.18420588753745815</v>
      </c>
      <c r="M131" s="12">
        <v>0.69927727833597741</v>
      </c>
      <c r="N131" s="12">
        <v>0.11651683412656443</v>
      </c>
      <c r="O131" s="8">
        <v>1844</v>
      </c>
      <c r="P131" s="8">
        <v>2429</v>
      </c>
      <c r="Q131" s="8">
        <v>2597</v>
      </c>
      <c r="R131" s="9">
        <v>5026</v>
      </c>
      <c r="S131" s="13">
        <v>-0.1140490040542923</v>
      </c>
      <c r="T131" s="10">
        <v>2.7255965292841648</v>
      </c>
      <c r="U131" s="14">
        <v>842</v>
      </c>
      <c r="V131" s="14">
        <v>3416</v>
      </c>
      <c r="W131" s="14">
        <v>768</v>
      </c>
      <c r="X131" s="12">
        <v>0.16752884998010345</v>
      </c>
      <c r="Y131" s="12">
        <v>0.67966573816155984</v>
      </c>
      <c r="Z131" s="12">
        <v>0.15280541185833665</v>
      </c>
      <c r="AA131" s="8">
        <v>1733</v>
      </c>
      <c r="AB131" s="8">
        <v>2183</v>
      </c>
      <c r="AC131" s="8">
        <v>2316</v>
      </c>
      <c r="AD131" s="9">
        <v>4499</v>
      </c>
      <c r="AE131" s="13">
        <v>-0.10485475527258259</v>
      </c>
      <c r="AF131" s="10">
        <v>2.5960761684939411</v>
      </c>
      <c r="AG131" s="8">
        <v>690</v>
      </c>
      <c r="AH131" s="8">
        <v>2894</v>
      </c>
      <c r="AI131" s="8">
        <v>915</v>
      </c>
      <c r="AJ131" s="12">
        <v>0.15336741498110693</v>
      </c>
      <c r="AK131" s="12">
        <v>0.64325405645699041</v>
      </c>
      <c r="AL131" s="12">
        <v>0.20337852856190264</v>
      </c>
      <c r="AM131" s="8">
        <v>1636</v>
      </c>
      <c r="AN131" s="8">
        <v>1938</v>
      </c>
      <c r="AO131" s="8">
        <v>2146</v>
      </c>
      <c r="AP131" s="9">
        <v>4084</v>
      </c>
      <c r="AQ131" s="13">
        <v>-9.2242720604578832E-2</v>
      </c>
      <c r="AR131" s="10">
        <v>2.4963325183374083</v>
      </c>
      <c r="AS131" s="8">
        <v>547</v>
      </c>
      <c r="AT131" s="8">
        <v>2460</v>
      </c>
      <c r="AU131" s="8">
        <v>1077</v>
      </c>
      <c r="AV131" s="12">
        <v>0.13393731635651321</v>
      </c>
      <c r="AW131" s="12">
        <v>0.60235063663075417</v>
      </c>
      <c r="AX131" s="12">
        <v>0.2637120470127326</v>
      </c>
      <c r="AY131" s="8">
        <v>1578</v>
      </c>
      <c r="AZ131" s="8">
        <v>1811</v>
      </c>
      <c r="BA131" s="8">
        <v>1988</v>
      </c>
      <c r="BB131" s="9">
        <v>3799</v>
      </c>
      <c r="BC131" s="13">
        <v>-6.9784524975514239E-2</v>
      </c>
      <c r="BD131" s="10">
        <v>2.4074778200253486</v>
      </c>
      <c r="BE131" s="8">
        <v>436</v>
      </c>
      <c r="BF131" s="8">
        <v>2205</v>
      </c>
      <c r="BG131" s="8">
        <v>1158</v>
      </c>
      <c r="BH131" s="12">
        <v>0.11476704395893657</v>
      </c>
      <c r="BI131" s="12">
        <v>0.58041589892076861</v>
      </c>
      <c r="BJ131" s="12">
        <v>0.30481705712029483</v>
      </c>
      <c r="BK131" s="8">
        <v>1478</v>
      </c>
      <c r="BL131" s="8">
        <v>1573</v>
      </c>
      <c r="BM131" s="8">
        <v>1793</v>
      </c>
      <c r="BN131" s="9">
        <v>3366</v>
      </c>
      <c r="BO131" s="13">
        <v>-0.1139773624638063</v>
      </c>
      <c r="BP131" s="10">
        <v>2.2774018944519621</v>
      </c>
      <c r="BQ131" s="8">
        <v>341</v>
      </c>
      <c r="BR131" s="8">
        <v>1805</v>
      </c>
      <c r="BS131" s="8">
        <v>1220</v>
      </c>
      <c r="BT131" s="12">
        <v>0.10130718954248366</v>
      </c>
      <c r="BU131" s="12">
        <v>0.53624480095068328</v>
      </c>
      <c r="BV131" s="12">
        <v>0.36244800950683304</v>
      </c>
      <c r="BW131" s="24">
        <v>1376</v>
      </c>
      <c r="BX131" s="24">
        <v>1429</v>
      </c>
      <c r="BY131" s="24">
        <v>1599</v>
      </c>
      <c r="BZ131" s="9">
        <v>3028</v>
      </c>
      <c r="CA131" s="55">
        <v>-0.11162483487450459</v>
      </c>
      <c r="CB131" s="54">
        <v>2.2005813953488373</v>
      </c>
      <c r="CC131" s="51">
        <v>269</v>
      </c>
      <c r="CD131" s="51">
        <v>1593</v>
      </c>
      <c r="CE131" s="51">
        <v>1166</v>
      </c>
      <c r="CF131" s="56">
        <v>8.8837516513000009E-2</v>
      </c>
      <c r="CG131" s="56">
        <v>0.52608982826899997</v>
      </c>
      <c r="CH131" s="56">
        <v>0.38507265521799999</v>
      </c>
      <c r="CI131" s="24">
        <v>1295</v>
      </c>
      <c r="CJ131" s="24">
        <v>1292</v>
      </c>
      <c r="CK131" s="24">
        <v>1429</v>
      </c>
      <c r="CL131" s="9">
        <v>2721</v>
      </c>
      <c r="CM131" s="55">
        <v>-0.11282616685042267</v>
      </c>
      <c r="CN131" s="54">
        <v>2.1011583011583013</v>
      </c>
      <c r="CO131" s="51">
        <v>269</v>
      </c>
      <c r="CP131" s="51">
        <v>1593</v>
      </c>
      <c r="CQ131" s="51">
        <v>1166</v>
      </c>
      <c r="CR131" s="56">
        <v>9.886071297317163E-2</v>
      </c>
      <c r="CS131" s="56">
        <v>0.58544652701212785</v>
      </c>
      <c r="CT131" s="56">
        <v>0.42851892686512311</v>
      </c>
    </row>
    <row r="132" spans="1:98">
      <c r="A132">
        <v>129</v>
      </c>
      <c r="B132" s="4" t="s">
        <v>113</v>
      </c>
      <c r="C132" s="8">
        <v>2137</v>
      </c>
      <c r="D132" s="8">
        <v>3246</v>
      </c>
      <c r="E132" s="8">
        <v>3382</v>
      </c>
      <c r="F132" s="9">
        <v>6628</v>
      </c>
      <c r="G132" s="9"/>
      <c r="H132" s="10">
        <v>3.101544220870379</v>
      </c>
      <c r="I132" s="14">
        <v>1550</v>
      </c>
      <c r="J132" s="14">
        <v>4459</v>
      </c>
      <c r="K132" s="14">
        <v>619</v>
      </c>
      <c r="L132" s="12">
        <v>0.23385636692818346</v>
      </c>
      <c r="M132" s="12">
        <v>0.6727519613759807</v>
      </c>
      <c r="N132" s="12">
        <v>9.3391671695835843E-2</v>
      </c>
      <c r="O132" s="8">
        <v>2070</v>
      </c>
      <c r="P132" s="8">
        <v>3115</v>
      </c>
      <c r="Q132" s="8">
        <v>3205</v>
      </c>
      <c r="R132" s="9">
        <v>6320</v>
      </c>
      <c r="S132" s="13">
        <v>-4.6469523234761612E-2</v>
      </c>
      <c r="T132" s="10">
        <v>3.0531400966183573</v>
      </c>
      <c r="U132" s="14">
        <v>1344</v>
      </c>
      <c r="V132" s="14">
        <v>4267</v>
      </c>
      <c r="W132" s="14">
        <v>708</v>
      </c>
      <c r="X132" s="12">
        <v>0.21265822784810126</v>
      </c>
      <c r="Y132" s="12">
        <v>0.67515822784810131</v>
      </c>
      <c r="Z132" s="12">
        <v>0.1120253164556962</v>
      </c>
      <c r="AA132" s="8">
        <v>1965</v>
      </c>
      <c r="AB132" s="8">
        <v>2807</v>
      </c>
      <c r="AC132" s="8">
        <v>2888</v>
      </c>
      <c r="AD132" s="9">
        <v>5695</v>
      </c>
      <c r="AE132" s="13">
        <v>-9.8892405063291111E-2</v>
      </c>
      <c r="AF132" s="10">
        <v>2.8982188295165394</v>
      </c>
      <c r="AG132" s="8">
        <v>1052</v>
      </c>
      <c r="AH132" s="8">
        <v>3800</v>
      </c>
      <c r="AI132" s="8">
        <v>843</v>
      </c>
      <c r="AJ132" s="12">
        <v>0.18472344161545215</v>
      </c>
      <c r="AK132" s="12">
        <v>0.66725197541703252</v>
      </c>
      <c r="AL132" s="12">
        <v>0.14802458296751536</v>
      </c>
      <c r="AM132" s="8">
        <v>1977</v>
      </c>
      <c r="AN132" s="8">
        <v>2577</v>
      </c>
      <c r="AO132" s="8">
        <v>2700</v>
      </c>
      <c r="AP132" s="9">
        <v>5277</v>
      </c>
      <c r="AQ132" s="13">
        <v>-7.3397717295873521E-2</v>
      </c>
      <c r="AR132" s="10">
        <v>2.6691957511380879</v>
      </c>
      <c r="AS132" s="8">
        <v>871</v>
      </c>
      <c r="AT132" s="8">
        <v>3425</v>
      </c>
      <c r="AU132" s="8">
        <v>981</v>
      </c>
      <c r="AV132" s="12">
        <v>0.16505590297517528</v>
      </c>
      <c r="AW132" s="12">
        <v>0.64904301686564336</v>
      </c>
      <c r="AX132" s="12">
        <v>0.18590108015918136</v>
      </c>
      <c r="AY132" s="8">
        <v>1971</v>
      </c>
      <c r="AZ132" s="8">
        <v>2402</v>
      </c>
      <c r="BA132" s="8">
        <v>2563</v>
      </c>
      <c r="BB132" s="9">
        <v>4965</v>
      </c>
      <c r="BC132" s="13">
        <v>-5.912450255827173E-2</v>
      </c>
      <c r="BD132" s="10">
        <v>2.5190258751902586</v>
      </c>
      <c r="BE132" s="8">
        <v>737</v>
      </c>
      <c r="BF132" s="8">
        <v>3146</v>
      </c>
      <c r="BG132" s="8">
        <v>1082</v>
      </c>
      <c r="BH132" s="12">
        <v>0.14843907351460223</v>
      </c>
      <c r="BI132" s="12">
        <v>0.63363544813695871</v>
      </c>
      <c r="BJ132" s="12">
        <v>0.21792547834843906</v>
      </c>
      <c r="BK132" s="8">
        <v>1929</v>
      </c>
      <c r="BL132" s="8">
        <v>2207</v>
      </c>
      <c r="BM132" s="8">
        <v>2382</v>
      </c>
      <c r="BN132" s="9">
        <v>4589</v>
      </c>
      <c r="BO132" s="13">
        <v>-7.5730110775428017E-2</v>
      </c>
      <c r="BP132" s="10">
        <v>2.3789528252980818</v>
      </c>
      <c r="BQ132" s="8">
        <v>607</v>
      </c>
      <c r="BR132" s="8">
        <v>2801</v>
      </c>
      <c r="BS132" s="8">
        <v>1181</v>
      </c>
      <c r="BT132" s="12">
        <v>0.13227282632381782</v>
      </c>
      <c r="BU132" s="12">
        <v>0.61037263020265853</v>
      </c>
      <c r="BV132" s="12">
        <v>0.25735454347352366</v>
      </c>
      <c r="BW132" s="24">
        <v>1877</v>
      </c>
      <c r="BX132" s="24">
        <v>2075</v>
      </c>
      <c r="BY132" s="24">
        <v>2226</v>
      </c>
      <c r="BZ132" s="9">
        <v>4301</v>
      </c>
      <c r="CA132" s="55">
        <v>-6.696117182050676E-2</v>
      </c>
      <c r="CB132" s="54">
        <v>2.2914224826851357</v>
      </c>
      <c r="CC132" s="51">
        <v>553</v>
      </c>
      <c r="CD132" s="51">
        <v>2550</v>
      </c>
      <c r="CE132" s="51">
        <v>1198</v>
      </c>
      <c r="CF132" s="56">
        <v>0.12857475005800001</v>
      </c>
      <c r="CG132" s="56">
        <v>0.592885375494</v>
      </c>
      <c r="CH132" s="56">
        <v>0.27853987444799999</v>
      </c>
      <c r="CI132" s="24">
        <v>1757</v>
      </c>
      <c r="CJ132" s="24">
        <v>1895</v>
      </c>
      <c r="CK132" s="24">
        <v>2014</v>
      </c>
      <c r="CL132" s="9">
        <v>3909</v>
      </c>
      <c r="CM132" s="55">
        <v>-0.10028140189306732</v>
      </c>
      <c r="CN132" s="54">
        <v>2.2248150256118384</v>
      </c>
      <c r="CO132" s="51">
        <v>553</v>
      </c>
      <c r="CP132" s="51">
        <v>2550</v>
      </c>
      <c r="CQ132" s="51">
        <v>1198</v>
      </c>
      <c r="CR132" s="56">
        <v>0.14146840624200563</v>
      </c>
      <c r="CS132" s="56">
        <v>0.65234075211051423</v>
      </c>
      <c r="CT132" s="56">
        <v>0.30647224354054747</v>
      </c>
    </row>
    <row r="133" spans="1:98">
      <c r="A133">
        <v>130</v>
      </c>
      <c r="B133" s="4" t="s">
        <v>114</v>
      </c>
      <c r="C133" s="14">
        <v>562</v>
      </c>
      <c r="D133" s="14">
        <v>808</v>
      </c>
      <c r="E133" s="14">
        <v>801</v>
      </c>
      <c r="F133" s="11">
        <v>1609</v>
      </c>
      <c r="G133" s="9"/>
      <c r="H133" s="10">
        <v>2.8629893238434163</v>
      </c>
      <c r="I133" s="14">
        <v>290</v>
      </c>
      <c r="J133" s="14">
        <v>1083</v>
      </c>
      <c r="K133" s="14">
        <v>236</v>
      </c>
      <c r="L133" s="12">
        <v>0.18023617153511498</v>
      </c>
      <c r="M133" s="12">
        <v>0.673088875077688</v>
      </c>
      <c r="N133" s="12">
        <v>0.14667495338719702</v>
      </c>
      <c r="O133" s="14">
        <v>540</v>
      </c>
      <c r="P133" s="14">
        <v>735</v>
      </c>
      <c r="Q133" s="14">
        <v>711</v>
      </c>
      <c r="R133" s="11">
        <v>1446</v>
      </c>
      <c r="S133" s="13">
        <v>-0.10130515848353017</v>
      </c>
      <c r="T133" s="10">
        <v>2.6777777777777776</v>
      </c>
      <c r="U133" s="14">
        <v>247</v>
      </c>
      <c r="V133" s="14">
        <v>961</v>
      </c>
      <c r="W133" s="14">
        <v>238</v>
      </c>
      <c r="X133" s="12">
        <v>0.17081604426002767</v>
      </c>
      <c r="Y133" s="12">
        <v>0.66459197786998614</v>
      </c>
      <c r="Z133" s="12">
        <v>0.16459197786998617</v>
      </c>
      <c r="AA133" s="14">
        <v>503</v>
      </c>
      <c r="AB133" s="8">
        <v>631</v>
      </c>
      <c r="AC133" s="8">
        <v>679</v>
      </c>
      <c r="AD133" s="11">
        <v>1310</v>
      </c>
      <c r="AE133" s="13">
        <v>-9.4052558782849238E-2</v>
      </c>
      <c r="AF133" s="10">
        <v>2.6043737574552686</v>
      </c>
      <c r="AG133" s="8">
        <v>199</v>
      </c>
      <c r="AH133" s="8">
        <v>793</v>
      </c>
      <c r="AI133" s="8">
        <v>318</v>
      </c>
      <c r="AJ133" s="12">
        <v>0.15190839694656488</v>
      </c>
      <c r="AK133" s="12">
        <v>0.60534351145038168</v>
      </c>
      <c r="AL133" s="12">
        <v>0.24274809160305344</v>
      </c>
      <c r="AM133" s="11">
        <v>498</v>
      </c>
      <c r="AN133" s="8">
        <v>606</v>
      </c>
      <c r="AO133" s="8">
        <v>647</v>
      </c>
      <c r="AP133" s="11">
        <v>1253</v>
      </c>
      <c r="AQ133" s="13">
        <v>-4.3511450381679362E-2</v>
      </c>
      <c r="AR133" s="10">
        <v>2.5160642570281126</v>
      </c>
      <c r="AS133" s="8">
        <v>195</v>
      </c>
      <c r="AT133" s="8">
        <v>716</v>
      </c>
      <c r="AU133" s="8">
        <v>342</v>
      </c>
      <c r="AV133" s="12">
        <v>0.15562649640861931</v>
      </c>
      <c r="AW133" s="12">
        <v>0.5714285714285714</v>
      </c>
      <c r="AX133" s="12">
        <v>0.27294493216280924</v>
      </c>
      <c r="AY133" s="26">
        <v>555</v>
      </c>
      <c r="AZ133" s="26">
        <v>657</v>
      </c>
      <c r="BA133" s="26">
        <v>657</v>
      </c>
      <c r="BB133" s="11">
        <v>1314</v>
      </c>
      <c r="BC133" s="13">
        <v>4.8683160415003979E-2</v>
      </c>
      <c r="BD133" s="10">
        <v>2.3675675675675674</v>
      </c>
      <c r="BE133" s="8">
        <v>146</v>
      </c>
      <c r="BF133" s="8">
        <v>782</v>
      </c>
      <c r="BG133" s="8">
        <v>386</v>
      </c>
      <c r="BH133" s="12">
        <v>0.1111111111111111</v>
      </c>
      <c r="BI133" s="12">
        <v>0.59512937595129378</v>
      </c>
      <c r="BJ133" s="12">
        <v>0.29375951293759511</v>
      </c>
      <c r="BK133" s="26">
        <v>531</v>
      </c>
      <c r="BL133" s="26">
        <v>590</v>
      </c>
      <c r="BM133" s="26">
        <v>634</v>
      </c>
      <c r="BN133" s="11">
        <v>1224</v>
      </c>
      <c r="BO133" s="13">
        <v>-6.8493150684931559E-2</v>
      </c>
      <c r="BP133" s="10">
        <v>2.3050847457627119</v>
      </c>
      <c r="BQ133" s="8">
        <v>130</v>
      </c>
      <c r="BR133" s="8">
        <v>711</v>
      </c>
      <c r="BS133" s="8">
        <v>383</v>
      </c>
      <c r="BT133" s="12">
        <v>0.10620915032679738</v>
      </c>
      <c r="BU133" s="12">
        <v>0.58088235294117652</v>
      </c>
      <c r="BV133" s="12">
        <v>0.31290849673202614</v>
      </c>
      <c r="BW133" s="34">
        <v>516</v>
      </c>
      <c r="BX133" s="34">
        <v>540</v>
      </c>
      <c r="BY133" s="34">
        <v>595</v>
      </c>
      <c r="BZ133" s="9">
        <v>1135</v>
      </c>
      <c r="CA133" s="55">
        <v>-7.8414096916299636E-2</v>
      </c>
      <c r="CB133" s="54">
        <v>2.1996124031007751</v>
      </c>
      <c r="CC133" s="51">
        <v>109</v>
      </c>
      <c r="CD133" s="51">
        <v>643</v>
      </c>
      <c r="CE133" s="51">
        <v>383</v>
      </c>
      <c r="CF133" s="56">
        <v>9.6035242290999995E-2</v>
      </c>
      <c r="CG133" s="56">
        <v>0.56651982378900001</v>
      </c>
      <c r="CH133" s="56">
        <v>0.33744493392099995</v>
      </c>
      <c r="CI133" s="34">
        <v>501</v>
      </c>
      <c r="CJ133" s="34">
        <v>542</v>
      </c>
      <c r="CK133" s="34">
        <v>574</v>
      </c>
      <c r="CL133" s="9">
        <v>1116</v>
      </c>
      <c r="CM133" s="55">
        <v>-1.7025089605734678E-2</v>
      </c>
      <c r="CN133" s="54">
        <v>2.2275449101796405</v>
      </c>
      <c r="CO133" s="51">
        <v>109</v>
      </c>
      <c r="CP133" s="51">
        <v>643</v>
      </c>
      <c r="CQ133" s="51">
        <v>383</v>
      </c>
      <c r="CR133" s="56">
        <v>9.7670250896057353E-2</v>
      </c>
      <c r="CS133" s="56">
        <v>0.5761648745519713</v>
      </c>
      <c r="CT133" s="56">
        <v>0.34318996415770608</v>
      </c>
    </row>
    <row r="134" spans="1:98">
      <c r="A134">
        <v>131</v>
      </c>
      <c r="B134" s="4" t="s">
        <v>115</v>
      </c>
      <c r="C134" s="8">
        <v>2337</v>
      </c>
      <c r="D134" s="8">
        <v>3438</v>
      </c>
      <c r="E134" s="8">
        <v>3603</v>
      </c>
      <c r="F134" s="9">
        <v>7041</v>
      </c>
      <c r="G134" s="9"/>
      <c r="H134" s="10">
        <v>3.012836970474968</v>
      </c>
      <c r="I134" s="14">
        <v>1539</v>
      </c>
      <c r="J134" s="14">
        <v>4795</v>
      </c>
      <c r="K134" s="14">
        <v>707</v>
      </c>
      <c r="L134" s="12">
        <v>0.2185769066893907</v>
      </c>
      <c r="M134" s="12">
        <v>0.68101121999715952</v>
      </c>
      <c r="N134" s="12">
        <v>0.10041187331344979</v>
      </c>
      <c r="O134" s="8">
        <v>2225</v>
      </c>
      <c r="P134" s="8">
        <v>3187</v>
      </c>
      <c r="Q134" s="8">
        <v>3380</v>
      </c>
      <c r="R134" s="9">
        <v>6567</v>
      </c>
      <c r="S134" s="13">
        <v>-6.7319982956966395E-2</v>
      </c>
      <c r="T134" s="10">
        <v>2.9514606741573033</v>
      </c>
      <c r="U134" s="14">
        <v>1294</v>
      </c>
      <c r="V134" s="14">
        <v>4436</v>
      </c>
      <c r="W134" s="14">
        <v>837</v>
      </c>
      <c r="X134" s="12">
        <v>0.19704583523679001</v>
      </c>
      <c r="Y134" s="12">
        <v>0.67549870564945946</v>
      </c>
      <c r="Z134" s="12">
        <v>0.12745545911375056</v>
      </c>
      <c r="AA134" s="8">
        <v>2170</v>
      </c>
      <c r="AB134" s="8">
        <v>3061</v>
      </c>
      <c r="AC134" s="8">
        <v>3296</v>
      </c>
      <c r="AD134" s="9">
        <v>6357</v>
      </c>
      <c r="AE134" s="13">
        <v>-3.1978072179077222E-2</v>
      </c>
      <c r="AF134" s="10">
        <v>2.9294930875576037</v>
      </c>
      <c r="AG134" s="8">
        <v>1180</v>
      </c>
      <c r="AH134" s="8">
        <v>4144</v>
      </c>
      <c r="AI134" s="8">
        <v>1032</v>
      </c>
      <c r="AJ134" s="12">
        <v>0.18562214881233285</v>
      </c>
      <c r="AK134" s="12">
        <v>0.65187981752398927</v>
      </c>
      <c r="AL134" s="12">
        <v>0.16234072675790467</v>
      </c>
      <c r="AM134" s="8">
        <v>2177</v>
      </c>
      <c r="AN134" s="8">
        <v>2872</v>
      </c>
      <c r="AO134" s="8">
        <v>3104</v>
      </c>
      <c r="AP134" s="9">
        <v>5976</v>
      </c>
      <c r="AQ134" s="13">
        <v>-5.9933931099575233E-2</v>
      </c>
      <c r="AR134" s="10">
        <v>2.7450620119430407</v>
      </c>
      <c r="AS134" s="8">
        <v>972</v>
      </c>
      <c r="AT134" s="8">
        <v>3780</v>
      </c>
      <c r="AU134" s="8">
        <v>1224</v>
      </c>
      <c r="AV134" s="12">
        <v>0.16265060240963855</v>
      </c>
      <c r="AW134" s="12">
        <v>0.63253012048192769</v>
      </c>
      <c r="AX134" s="12">
        <v>0.20481927710843373</v>
      </c>
      <c r="AY134" s="8">
        <v>2287</v>
      </c>
      <c r="AZ134" s="8">
        <v>2771</v>
      </c>
      <c r="BA134" s="8">
        <v>3007</v>
      </c>
      <c r="BB134" s="9">
        <v>5778</v>
      </c>
      <c r="BC134" s="13">
        <v>-3.3132530120481896E-2</v>
      </c>
      <c r="BD134" s="10">
        <v>2.5264538696982948</v>
      </c>
      <c r="BE134" s="8">
        <v>797</v>
      </c>
      <c r="BF134" s="8">
        <v>3638</v>
      </c>
      <c r="BG134" s="8">
        <v>1343</v>
      </c>
      <c r="BH134" s="12">
        <v>0.13793700242298373</v>
      </c>
      <c r="BI134" s="12">
        <v>0.62962962962962965</v>
      </c>
      <c r="BJ134" s="12">
        <v>0.23243336794738664</v>
      </c>
      <c r="BK134" s="8">
        <v>2354</v>
      </c>
      <c r="BL134" s="8">
        <v>2610</v>
      </c>
      <c r="BM134" s="8">
        <v>2897</v>
      </c>
      <c r="BN134" s="9">
        <v>5507</v>
      </c>
      <c r="BO134" s="13">
        <v>-4.6902042229145069E-2</v>
      </c>
      <c r="BP134" s="10">
        <v>2.3394222599830075</v>
      </c>
      <c r="BQ134" s="8">
        <v>656</v>
      </c>
      <c r="BR134" s="8">
        <v>3452</v>
      </c>
      <c r="BS134" s="8">
        <v>1399</v>
      </c>
      <c r="BT134" s="12">
        <v>0.11912111857635736</v>
      </c>
      <c r="BU134" s="12">
        <v>0.62683856909388047</v>
      </c>
      <c r="BV134" s="12">
        <v>0.2540403123297621</v>
      </c>
      <c r="BW134" s="24">
        <v>2228</v>
      </c>
      <c r="BX134" s="24">
        <v>2345</v>
      </c>
      <c r="BY134" s="24">
        <v>2594</v>
      </c>
      <c r="BZ134" s="9">
        <v>4939</v>
      </c>
      <c r="CA134" s="55">
        <v>-0.11500303705203475</v>
      </c>
      <c r="CB134" s="54">
        <v>2.216786355475763</v>
      </c>
      <c r="CC134" s="51">
        <v>534</v>
      </c>
      <c r="CD134" s="51">
        <v>2964</v>
      </c>
      <c r="CE134" s="51">
        <v>1441</v>
      </c>
      <c r="CF134" s="56">
        <v>0.10811905244</v>
      </c>
      <c r="CG134" s="56">
        <v>0.60012148208100002</v>
      </c>
      <c r="CH134" s="56">
        <v>0.291759465479</v>
      </c>
      <c r="CI134" s="24">
        <v>2062</v>
      </c>
      <c r="CJ134" s="24">
        <v>2136</v>
      </c>
      <c r="CK134" s="24">
        <v>2389</v>
      </c>
      <c r="CL134" s="9">
        <v>4525</v>
      </c>
      <c r="CM134" s="55">
        <v>-9.1491712707182385E-2</v>
      </c>
      <c r="CN134" s="54">
        <v>2.1944713870029098</v>
      </c>
      <c r="CO134" s="51">
        <v>534</v>
      </c>
      <c r="CP134" s="51">
        <v>2964</v>
      </c>
      <c r="CQ134" s="51">
        <v>1441</v>
      </c>
      <c r="CR134" s="56">
        <v>0.11801104972375691</v>
      </c>
      <c r="CS134" s="56">
        <v>0.65502762430939232</v>
      </c>
      <c r="CT134" s="56">
        <v>0.31845303867403313</v>
      </c>
    </row>
    <row r="135" spans="1:98">
      <c r="A135">
        <v>132</v>
      </c>
      <c r="B135" s="4" t="s">
        <v>222</v>
      </c>
      <c r="C135" s="8">
        <v>2720</v>
      </c>
      <c r="D135" s="8">
        <v>4764</v>
      </c>
      <c r="E135" s="8">
        <v>4801</v>
      </c>
      <c r="F135" s="9">
        <v>9565</v>
      </c>
      <c r="G135" s="9"/>
      <c r="H135" s="10">
        <v>3.5165441176470589</v>
      </c>
      <c r="I135" s="14">
        <v>2200</v>
      </c>
      <c r="J135" s="14">
        <v>6469</v>
      </c>
      <c r="K135" s="14">
        <v>896</v>
      </c>
      <c r="L135" s="12">
        <v>0.23000522739153162</v>
      </c>
      <c r="M135" s="12">
        <v>0.6763199163617355</v>
      </c>
      <c r="N135" s="12">
        <v>9.3674856246732885E-2</v>
      </c>
      <c r="O135" s="8">
        <v>2774</v>
      </c>
      <c r="P135" s="8">
        <v>4665</v>
      </c>
      <c r="Q135" s="8">
        <v>4764</v>
      </c>
      <c r="R135" s="9">
        <v>9429</v>
      </c>
      <c r="S135" s="13">
        <v>-1.421850496602195E-2</v>
      </c>
      <c r="T135" s="10">
        <v>3.3990627253064165</v>
      </c>
      <c r="U135" s="14">
        <v>2061</v>
      </c>
      <c r="V135" s="14">
        <v>6260</v>
      </c>
      <c r="W135" s="14">
        <v>1102</v>
      </c>
      <c r="X135" s="12">
        <v>0.21858097359210946</v>
      </c>
      <c r="Y135" s="12">
        <v>0.66390921624774635</v>
      </c>
      <c r="Z135" s="12">
        <v>0.1168734754480857</v>
      </c>
      <c r="AA135" s="8">
        <v>2759</v>
      </c>
      <c r="AB135" s="8">
        <v>4523</v>
      </c>
      <c r="AC135" s="8">
        <v>4715</v>
      </c>
      <c r="AD135" s="9">
        <v>9238</v>
      </c>
      <c r="AE135" s="13">
        <v>-2.025665500053031E-2</v>
      </c>
      <c r="AF135" s="10">
        <v>3.3483146067415732</v>
      </c>
      <c r="AG135" s="8">
        <v>1855</v>
      </c>
      <c r="AH135" s="8">
        <v>6014</v>
      </c>
      <c r="AI135" s="8">
        <v>1352</v>
      </c>
      <c r="AJ135" s="12">
        <v>0.200801039185971</v>
      </c>
      <c r="AK135" s="12">
        <v>0.65100671140939592</v>
      </c>
      <c r="AL135" s="12">
        <v>0.14635202424767266</v>
      </c>
      <c r="AM135" s="8">
        <v>2902</v>
      </c>
      <c r="AN135" s="8">
        <v>4423</v>
      </c>
      <c r="AO135" s="8">
        <v>4569</v>
      </c>
      <c r="AP135" s="9">
        <v>8992</v>
      </c>
      <c r="AQ135" s="13">
        <v>-2.6629140506603144E-2</v>
      </c>
      <c r="AR135" s="10">
        <v>3.0985527222605098</v>
      </c>
      <c r="AS135" s="8">
        <v>1549</v>
      </c>
      <c r="AT135" s="8">
        <v>5687</v>
      </c>
      <c r="AU135" s="8">
        <v>1756</v>
      </c>
      <c r="AV135" s="12">
        <v>0.17226423487544484</v>
      </c>
      <c r="AW135" s="12">
        <v>0.63245106761565839</v>
      </c>
      <c r="AX135" s="12">
        <v>0.19528469750889679</v>
      </c>
      <c r="AY135" s="8">
        <v>3088</v>
      </c>
      <c r="AZ135" s="8">
        <v>4377</v>
      </c>
      <c r="BA135" s="8">
        <v>4569</v>
      </c>
      <c r="BB135" s="9">
        <v>8946</v>
      </c>
      <c r="BC135" s="13">
        <v>-5.1156583629893282E-3</v>
      </c>
      <c r="BD135" s="10">
        <v>2.8970207253886011</v>
      </c>
      <c r="BE135" s="8">
        <v>1395</v>
      </c>
      <c r="BF135" s="8">
        <v>5501</v>
      </c>
      <c r="BG135" s="8">
        <v>2050</v>
      </c>
      <c r="BH135" s="12">
        <v>0.15593561368209255</v>
      </c>
      <c r="BI135" s="12">
        <v>0.61491169237648113</v>
      </c>
      <c r="BJ135" s="12">
        <v>0.22915269394142634</v>
      </c>
      <c r="BK135" s="8">
        <v>3014</v>
      </c>
      <c r="BL135" s="8">
        <v>4065</v>
      </c>
      <c r="BM135" s="8">
        <v>4327</v>
      </c>
      <c r="BN135" s="9">
        <v>8392</v>
      </c>
      <c r="BO135" s="13">
        <v>-6.1927118265146408E-2</v>
      </c>
      <c r="BP135" s="10">
        <v>2.7843397478433976</v>
      </c>
      <c r="BQ135" s="8">
        <v>1201</v>
      </c>
      <c r="BR135" s="8">
        <v>4957</v>
      </c>
      <c r="BS135" s="8">
        <v>2234</v>
      </c>
      <c r="BT135" s="12">
        <v>0.14311248808388941</v>
      </c>
      <c r="BU135" s="12">
        <v>0.59068160152526217</v>
      </c>
      <c r="BV135" s="12">
        <v>0.26620591039084845</v>
      </c>
      <c r="BW135" s="24">
        <v>2967</v>
      </c>
      <c r="BX135" s="24">
        <v>3840</v>
      </c>
      <c r="BY135" s="24">
        <v>4093</v>
      </c>
      <c r="BZ135" s="9">
        <v>7933</v>
      </c>
      <c r="CA135" s="55">
        <v>-5.4694947569113417E-2</v>
      </c>
      <c r="CB135" s="54">
        <v>2.6737445230872936</v>
      </c>
      <c r="CC135" s="51">
        <v>1059</v>
      </c>
      <c r="CD135" s="51">
        <v>4554</v>
      </c>
      <c r="CE135" s="51">
        <v>2318</v>
      </c>
      <c r="CF135" s="56">
        <v>0.13349300390772723</v>
      </c>
      <c r="CG135" s="56">
        <v>0.5740577335182151</v>
      </c>
      <c r="CH135" s="56">
        <v>0.29219715114080425</v>
      </c>
      <c r="CI135" s="24">
        <v>2874</v>
      </c>
      <c r="CJ135" s="24">
        <v>3552</v>
      </c>
      <c r="CK135" s="24">
        <v>3808</v>
      </c>
      <c r="CL135" s="9">
        <v>7360</v>
      </c>
      <c r="CM135" s="55">
        <v>-7.7853260869565233E-2</v>
      </c>
      <c r="CN135" s="54">
        <v>2.5608907446068199</v>
      </c>
      <c r="CO135" s="51">
        <v>744</v>
      </c>
      <c r="CP135" s="51">
        <v>3156</v>
      </c>
      <c r="CQ135" s="51">
        <v>1589</v>
      </c>
      <c r="CR135" s="56">
        <v>0.10108695652173913</v>
      </c>
      <c r="CS135" s="56">
        <v>0.42880434782608695</v>
      </c>
      <c r="CT135" s="56">
        <v>0.21589673913043478</v>
      </c>
    </row>
    <row r="136" spans="1:98">
      <c r="A136">
        <v>133</v>
      </c>
      <c r="B136" s="4" t="s">
        <v>116</v>
      </c>
      <c r="C136" s="20">
        <v>50238</v>
      </c>
      <c r="D136" s="20">
        <v>74347</v>
      </c>
      <c r="E136" s="20">
        <v>75852</v>
      </c>
      <c r="F136" s="20">
        <v>150199</v>
      </c>
      <c r="G136" s="9"/>
      <c r="H136" s="10">
        <v>2.9897487957323143</v>
      </c>
      <c r="I136" s="21">
        <v>36927</v>
      </c>
      <c r="J136" s="21">
        <v>102086</v>
      </c>
      <c r="K136" s="21">
        <v>11182</v>
      </c>
      <c r="L136" s="12">
        <v>0.24585383391367452</v>
      </c>
      <c r="M136" s="12">
        <v>0.67967163563006416</v>
      </c>
      <c r="N136" s="12">
        <v>7.4447899120500136E-2</v>
      </c>
      <c r="O136" s="20">
        <v>47743</v>
      </c>
      <c r="P136" s="20">
        <v>66368</v>
      </c>
      <c r="Q136" s="20">
        <v>69840</v>
      </c>
      <c r="R136" s="20">
        <v>136208</v>
      </c>
      <c r="S136" s="13">
        <v>-9.314975465881925E-2</v>
      </c>
      <c r="T136" s="10">
        <v>2.8529417925140859</v>
      </c>
      <c r="U136" s="22">
        <v>29219</v>
      </c>
      <c r="V136" s="22">
        <v>93541</v>
      </c>
      <c r="W136" s="22">
        <v>13448</v>
      </c>
      <c r="X136" s="12">
        <v>0.21451750264301656</v>
      </c>
      <c r="Y136" s="12">
        <v>0.68675114530717729</v>
      </c>
      <c r="Z136" s="12">
        <v>9.8731352049806181E-2</v>
      </c>
      <c r="AA136" s="20">
        <v>45261</v>
      </c>
      <c r="AB136" s="20">
        <v>56948</v>
      </c>
      <c r="AC136" s="20">
        <v>60907</v>
      </c>
      <c r="AD136" s="20">
        <v>117855</v>
      </c>
      <c r="AE136" s="13">
        <v>-0.13474245271937035</v>
      </c>
      <c r="AF136" s="10">
        <v>2.6038973951083713</v>
      </c>
      <c r="AG136" s="21">
        <v>19767</v>
      </c>
      <c r="AH136" s="21">
        <v>82259</v>
      </c>
      <c r="AI136" s="21">
        <v>15591</v>
      </c>
      <c r="AJ136" s="12">
        <v>0.16772304950999109</v>
      </c>
      <c r="AK136" s="12">
        <v>0.69796784183954863</v>
      </c>
      <c r="AL136" s="12">
        <v>0.13228967799414534</v>
      </c>
      <c r="AM136" s="20">
        <v>45999</v>
      </c>
      <c r="AN136" s="20">
        <v>53573</v>
      </c>
      <c r="AO136" s="20">
        <v>56193</v>
      </c>
      <c r="AP136" s="20">
        <v>109766</v>
      </c>
      <c r="AQ136" s="13">
        <v>-6.8635187306435919E-2</v>
      </c>
      <c r="AR136" s="10">
        <v>2.3862692667231897</v>
      </c>
      <c r="AS136" s="21">
        <v>14619</v>
      </c>
      <c r="AT136" s="21">
        <v>76596</v>
      </c>
      <c r="AU136" s="21">
        <v>18475</v>
      </c>
      <c r="AV136" s="12">
        <v>0.13318331723848914</v>
      </c>
      <c r="AW136" s="12">
        <v>0.69781170854362917</v>
      </c>
      <c r="AX136" s="12">
        <v>0.16831259224167774</v>
      </c>
      <c r="AY136" s="20">
        <v>45759</v>
      </c>
      <c r="AZ136" s="20">
        <v>50024</v>
      </c>
      <c r="BA136" s="20">
        <v>53254</v>
      </c>
      <c r="BB136" s="20">
        <v>103278</v>
      </c>
      <c r="BC136" s="13">
        <v>-5.9107556073829781E-2</v>
      </c>
      <c r="BD136" s="10">
        <v>2.2569986232216612</v>
      </c>
      <c r="BE136" s="21">
        <v>12183</v>
      </c>
      <c r="BF136" s="21">
        <v>68873</v>
      </c>
      <c r="BG136" s="21">
        <v>22088</v>
      </c>
      <c r="BH136" s="12">
        <v>0.11796316737349677</v>
      </c>
      <c r="BI136" s="12">
        <v>0.66687000135556462</v>
      </c>
      <c r="BJ136" s="12">
        <v>0.2138693623036852</v>
      </c>
      <c r="BK136" s="20">
        <v>45266</v>
      </c>
      <c r="BL136" s="20">
        <v>47518</v>
      </c>
      <c r="BM136" s="20">
        <v>50854</v>
      </c>
      <c r="BN136" s="20">
        <v>98372</v>
      </c>
      <c r="BO136" s="13">
        <v>-4.7502856368248803E-2</v>
      </c>
      <c r="BP136" s="10">
        <v>2.1731984270755094</v>
      </c>
      <c r="BQ136" s="21">
        <v>11314</v>
      </c>
      <c r="BR136" s="21">
        <v>61786</v>
      </c>
      <c r="BS136" s="21">
        <v>25272</v>
      </c>
      <c r="BT136" s="12">
        <v>0.11501240190298052</v>
      </c>
      <c r="BU136" s="12">
        <v>0.62808522750376128</v>
      </c>
      <c r="BV136" s="12">
        <v>0.25690237059325827</v>
      </c>
      <c r="BW136" s="20">
        <v>45029</v>
      </c>
      <c r="BX136" s="20">
        <v>46074</v>
      </c>
      <c r="BY136" s="20">
        <v>48461</v>
      </c>
      <c r="BZ136" s="20">
        <v>94535</v>
      </c>
      <c r="CA136" s="55">
        <v>-4.0588141958004975E-2</v>
      </c>
      <c r="CB136" s="54">
        <v>2.0994248151191455</v>
      </c>
      <c r="CC136" s="51">
        <v>10484</v>
      </c>
      <c r="CD136" s="51">
        <v>56279</v>
      </c>
      <c r="CE136" s="51">
        <v>27699</v>
      </c>
      <c r="CF136" s="56">
        <v>0.110986428405</v>
      </c>
      <c r="CG136" s="56">
        <v>0.59578454828399996</v>
      </c>
      <c r="CH136" s="56">
        <v>0.29322902331099998</v>
      </c>
      <c r="CI136" s="20">
        <v>43616</v>
      </c>
      <c r="CJ136" s="20">
        <v>43143</v>
      </c>
      <c r="CK136" s="20">
        <v>45421</v>
      </c>
      <c r="CL136" s="9">
        <v>88564</v>
      </c>
      <c r="CM136" s="55">
        <v>-6.7420170723996309E-2</v>
      </c>
      <c r="CN136" s="54">
        <v>2.0305392516507705</v>
      </c>
      <c r="CO136" s="51">
        <v>10484</v>
      </c>
      <c r="CP136" s="51">
        <v>56279</v>
      </c>
      <c r="CQ136" s="51">
        <v>27699</v>
      </c>
      <c r="CR136" s="56">
        <v>0.11837767038525812</v>
      </c>
      <c r="CS136" s="56">
        <v>0.63546136127546182</v>
      </c>
      <c r="CT136" s="56">
        <v>0.3127568763831805</v>
      </c>
    </row>
    <row r="137" spans="1:98">
      <c r="A137">
        <v>134</v>
      </c>
      <c r="B137" s="4" t="s">
        <v>117</v>
      </c>
      <c r="C137" s="20">
        <v>52300</v>
      </c>
      <c r="D137" s="20">
        <v>76000</v>
      </c>
      <c r="E137" s="20">
        <v>75967</v>
      </c>
      <c r="F137" s="20">
        <v>151967</v>
      </c>
      <c r="G137" s="9"/>
      <c r="H137" s="10">
        <v>2.9056787762906309</v>
      </c>
      <c r="I137" s="21">
        <v>38770</v>
      </c>
      <c r="J137" s="21">
        <v>104702</v>
      </c>
      <c r="K137" s="21">
        <v>8485</v>
      </c>
      <c r="L137" s="12">
        <v>0.25512117762408942</v>
      </c>
      <c r="M137" s="12">
        <v>0.68897852823310324</v>
      </c>
      <c r="N137" s="12">
        <v>5.5834490382780474E-2</v>
      </c>
      <c r="O137" s="20">
        <v>54438</v>
      </c>
      <c r="P137" s="20">
        <v>77656</v>
      </c>
      <c r="Q137" s="20">
        <v>80405</v>
      </c>
      <c r="R137" s="20">
        <v>158061</v>
      </c>
      <c r="S137" s="13">
        <v>4.0100811360361144E-2</v>
      </c>
      <c r="T137" s="10">
        <v>2.9035049046621846</v>
      </c>
      <c r="U137" s="22">
        <v>38280</v>
      </c>
      <c r="V137" s="22">
        <v>108385</v>
      </c>
      <c r="W137" s="22">
        <v>11394</v>
      </c>
      <c r="X137" s="12">
        <v>0.24218497921688462</v>
      </c>
      <c r="Y137" s="12">
        <v>0.68571627409670954</v>
      </c>
      <c r="Z137" s="12">
        <v>7.2086093343709079E-2</v>
      </c>
      <c r="AA137" s="20">
        <v>58132</v>
      </c>
      <c r="AB137" s="20">
        <v>77873</v>
      </c>
      <c r="AC137" s="20">
        <v>82245</v>
      </c>
      <c r="AD137" s="20">
        <v>160118</v>
      </c>
      <c r="AE137" s="13">
        <v>1.3013962963665859E-2</v>
      </c>
      <c r="AF137" s="10">
        <v>2.7543865684992777</v>
      </c>
      <c r="AG137" s="21">
        <v>32969</v>
      </c>
      <c r="AH137" s="21">
        <v>111589</v>
      </c>
      <c r="AI137" s="21">
        <v>15020</v>
      </c>
      <c r="AJ137" s="12">
        <v>0.20590439550831263</v>
      </c>
      <c r="AK137" s="12">
        <v>0.69691727351078581</v>
      </c>
      <c r="AL137" s="12">
        <v>9.3805818209070815E-2</v>
      </c>
      <c r="AM137" s="20">
        <v>65517</v>
      </c>
      <c r="AN137" s="20">
        <v>82654</v>
      </c>
      <c r="AO137" s="20">
        <v>86674</v>
      </c>
      <c r="AP137" s="20">
        <v>169328</v>
      </c>
      <c r="AQ137" s="13">
        <v>5.7520078941780461E-2</v>
      </c>
      <c r="AR137" s="10">
        <v>2.5844895218035013</v>
      </c>
      <c r="AS137" s="21">
        <v>29799</v>
      </c>
      <c r="AT137" s="21">
        <v>119164</v>
      </c>
      <c r="AU137" s="21">
        <v>19847</v>
      </c>
      <c r="AV137" s="12">
        <v>0.17598388925635453</v>
      </c>
      <c r="AW137" s="12">
        <v>0.70374657469526603</v>
      </c>
      <c r="AX137" s="12">
        <v>0.11721038457904186</v>
      </c>
      <c r="AY137" s="20">
        <v>70368</v>
      </c>
      <c r="AZ137" s="20">
        <v>84105</v>
      </c>
      <c r="BA137" s="20">
        <v>87981</v>
      </c>
      <c r="BB137" s="20">
        <v>172086</v>
      </c>
      <c r="BC137" s="13">
        <v>1.6287914579986795E-2</v>
      </c>
      <c r="BD137" s="10">
        <v>2.4455150068212825</v>
      </c>
      <c r="BE137" s="21">
        <v>26445</v>
      </c>
      <c r="BF137" s="21">
        <v>120237</v>
      </c>
      <c r="BG137" s="21">
        <v>25397</v>
      </c>
      <c r="BH137" s="12">
        <v>0.15367316341829085</v>
      </c>
      <c r="BI137" s="12">
        <v>0.69870297409434823</v>
      </c>
      <c r="BJ137" s="12">
        <v>0.14758318515161023</v>
      </c>
      <c r="BK137" s="20">
        <v>72845</v>
      </c>
      <c r="BL137" s="20">
        <v>83935</v>
      </c>
      <c r="BM137" s="20">
        <v>88823</v>
      </c>
      <c r="BN137" s="20">
        <v>172758</v>
      </c>
      <c r="BO137" s="13">
        <v>3.9050242320699535E-3</v>
      </c>
      <c r="BP137" s="10">
        <v>2.3715834992106526</v>
      </c>
      <c r="BQ137" s="21">
        <v>24575</v>
      </c>
      <c r="BR137" s="21">
        <v>116949</v>
      </c>
      <c r="BS137" s="21">
        <v>31234</v>
      </c>
      <c r="BT137" s="12">
        <v>0.14225101008346935</v>
      </c>
      <c r="BU137" s="12">
        <v>0.67695273156670022</v>
      </c>
      <c r="BV137" s="12">
        <v>0.1807962583498304</v>
      </c>
      <c r="BW137" s="20">
        <v>76289</v>
      </c>
      <c r="BX137" s="20">
        <v>84687</v>
      </c>
      <c r="BY137" s="20">
        <v>88633</v>
      </c>
      <c r="BZ137" s="20">
        <v>173320</v>
      </c>
      <c r="CA137" s="55">
        <v>3.2425571197784997E-3</v>
      </c>
      <c r="CB137" s="54">
        <v>2.2718871659085846</v>
      </c>
      <c r="CC137" s="51">
        <v>23476</v>
      </c>
      <c r="CD137" s="51">
        <v>113284</v>
      </c>
      <c r="CE137" s="51">
        <v>36515</v>
      </c>
      <c r="CF137" s="56">
        <v>0.135484057135</v>
      </c>
      <c r="CG137" s="56">
        <v>0.65378156110199992</v>
      </c>
      <c r="CH137" s="56">
        <v>0.21073438176300002</v>
      </c>
      <c r="CI137" s="20">
        <v>78298</v>
      </c>
      <c r="CJ137" s="20">
        <v>84605</v>
      </c>
      <c r="CK137" s="20">
        <v>88132</v>
      </c>
      <c r="CL137" s="9">
        <v>172737</v>
      </c>
      <c r="CM137" s="55">
        <v>-3.3750730879893442E-3</v>
      </c>
      <c r="CN137" s="54">
        <v>2.2061483051929809</v>
      </c>
      <c r="CO137" s="51">
        <v>23476</v>
      </c>
      <c r="CP137" s="51">
        <v>113284</v>
      </c>
      <c r="CQ137" s="51">
        <v>36515</v>
      </c>
      <c r="CR137" s="56">
        <v>0.13590603055512138</v>
      </c>
      <c r="CS137" s="56">
        <v>0.65581780394472522</v>
      </c>
      <c r="CT137" s="56">
        <v>0.21139072694327216</v>
      </c>
    </row>
    <row r="138" spans="1:98">
      <c r="A138">
        <v>135</v>
      </c>
      <c r="B138" s="4" t="s">
        <v>118</v>
      </c>
      <c r="C138" s="20">
        <v>17866</v>
      </c>
      <c r="D138" s="20">
        <v>27929</v>
      </c>
      <c r="E138" s="20">
        <v>28574</v>
      </c>
      <c r="F138" s="20">
        <v>56503</v>
      </c>
      <c r="G138" s="9"/>
      <c r="H138" s="10">
        <v>3.1625993507220418</v>
      </c>
      <c r="I138" s="21">
        <v>13563</v>
      </c>
      <c r="J138" s="21">
        <v>38911</v>
      </c>
      <c r="K138" s="21">
        <v>4001</v>
      </c>
      <c r="L138" s="12">
        <v>0.24004035183972533</v>
      </c>
      <c r="M138" s="12">
        <v>0.68865369980355029</v>
      </c>
      <c r="N138" s="12">
        <v>7.0810399447816932E-2</v>
      </c>
      <c r="O138" s="20">
        <v>19268</v>
      </c>
      <c r="P138" s="20">
        <v>28557</v>
      </c>
      <c r="Q138" s="20">
        <v>29813</v>
      </c>
      <c r="R138" s="20">
        <v>58370</v>
      </c>
      <c r="S138" s="13">
        <v>3.3042493318938826E-2</v>
      </c>
      <c r="T138" s="10">
        <v>3.0293751297488063</v>
      </c>
      <c r="U138" s="22">
        <v>12365</v>
      </c>
      <c r="V138" s="22">
        <v>40308</v>
      </c>
      <c r="W138" s="22">
        <v>5697</v>
      </c>
      <c r="X138" s="12">
        <v>0.21183827308548911</v>
      </c>
      <c r="Y138" s="12">
        <v>0.69056021929073153</v>
      </c>
      <c r="Z138" s="12">
        <v>9.7601507623779338E-2</v>
      </c>
      <c r="AA138" s="20">
        <v>19539</v>
      </c>
      <c r="AB138" s="20">
        <v>26827</v>
      </c>
      <c r="AC138" s="20">
        <v>28744</v>
      </c>
      <c r="AD138" s="20">
        <v>55571</v>
      </c>
      <c r="AE138" s="13">
        <v>-4.795271543601165E-2</v>
      </c>
      <c r="AF138" s="10">
        <v>2.8441066584779158</v>
      </c>
      <c r="AG138" s="21">
        <v>9598</v>
      </c>
      <c r="AH138" s="21">
        <v>38670</v>
      </c>
      <c r="AI138" s="21">
        <v>7293</v>
      </c>
      <c r="AJ138" s="12">
        <v>0.17271598495618218</v>
      </c>
      <c r="AK138" s="12">
        <v>0.69586654909935042</v>
      </c>
      <c r="AL138" s="12">
        <v>0.13123751597056019</v>
      </c>
      <c r="AM138" s="20">
        <v>21259</v>
      </c>
      <c r="AN138" s="20">
        <v>27525</v>
      </c>
      <c r="AO138" s="20">
        <v>29367</v>
      </c>
      <c r="AP138" s="20">
        <v>56892</v>
      </c>
      <c r="AQ138" s="13">
        <v>2.3771391553148336E-2</v>
      </c>
      <c r="AR138" s="10">
        <v>2.6761371654358155</v>
      </c>
      <c r="AS138" s="21">
        <v>8349</v>
      </c>
      <c r="AT138" s="21">
        <v>39394</v>
      </c>
      <c r="AU138" s="21">
        <v>9149</v>
      </c>
      <c r="AV138" s="12">
        <v>0.14675174013921113</v>
      </c>
      <c r="AW138" s="12">
        <v>0.69243478872249176</v>
      </c>
      <c r="AX138" s="12">
        <v>0.16081347113829714</v>
      </c>
      <c r="AY138" s="20">
        <v>21641</v>
      </c>
      <c r="AZ138" s="20">
        <v>26115</v>
      </c>
      <c r="BA138" s="20">
        <v>28646</v>
      </c>
      <c r="BB138" s="20">
        <v>54761</v>
      </c>
      <c r="BC138" s="13">
        <v>-3.7456935948815273E-2</v>
      </c>
      <c r="BD138" s="10">
        <v>2.5304283535880967</v>
      </c>
      <c r="BE138" s="21">
        <v>7291</v>
      </c>
      <c r="BF138" s="21">
        <v>36369</v>
      </c>
      <c r="BG138" s="21">
        <v>11097</v>
      </c>
      <c r="BH138" s="12">
        <v>0.13314219974069136</v>
      </c>
      <c r="BI138" s="12">
        <v>0.66414053797410566</v>
      </c>
      <c r="BJ138" s="12">
        <v>0.20264421760011686</v>
      </c>
      <c r="BK138" s="20">
        <v>21511</v>
      </c>
      <c r="BL138" s="20">
        <v>25256</v>
      </c>
      <c r="BM138" s="20">
        <v>27879</v>
      </c>
      <c r="BN138" s="20">
        <v>53135</v>
      </c>
      <c r="BO138" s="13">
        <v>-2.9692664487500187E-2</v>
      </c>
      <c r="BP138" s="10">
        <v>2.4701315605969039</v>
      </c>
      <c r="BQ138" s="21">
        <v>6509</v>
      </c>
      <c r="BR138" s="21">
        <v>33561</v>
      </c>
      <c r="BS138" s="21">
        <v>13065</v>
      </c>
      <c r="BT138" s="12">
        <v>0.12249929425049402</v>
      </c>
      <c r="BU138" s="12">
        <v>0.63161757786769546</v>
      </c>
      <c r="BV138" s="12">
        <v>0.24588312788181049</v>
      </c>
      <c r="BW138" s="20">
        <v>21717</v>
      </c>
      <c r="BX138" s="20">
        <v>24514</v>
      </c>
      <c r="BY138" s="20">
        <v>27012</v>
      </c>
      <c r="BZ138" s="20">
        <v>51526</v>
      </c>
      <c r="CA138" s="55">
        <v>-3.1226953382758271E-2</v>
      </c>
      <c r="CB138" s="54">
        <v>2.3726113183220519</v>
      </c>
      <c r="CC138" s="51">
        <v>6086</v>
      </c>
      <c r="CD138" s="51">
        <v>30802</v>
      </c>
      <c r="CE138" s="51">
        <v>14612</v>
      </c>
      <c r="CF138" s="56">
        <v>0.118174757282</v>
      </c>
      <c r="CG138" s="56">
        <v>0.59809708737900003</v>
      </c>
      <c r="CH138" s="56">
        <v>0.28372815534000001</v>
      </c>
      <c r="CI138" s="20">
        <v>21681</v>
      </c>
      <c r="CJ138" s="20">
        <v>23533</v>
      </c>
      <c r="CK138" s="20">
        <v>26092</v>
      </c>
      <c r="CL138" s="9">
        <v>49625</v>
      </c>
      <c r="CM138" s="55">
        <v>-3.830730478589417E-2</v>
      </c>
      <c r="CN138" s="54">
        <v>2.288870439555371</v>
      </c>
      <c r="CO138" s="51">
        <v>6086</v>
      </c>
      <c r="CP138" s="51">
        <v>30802</v>
      </c>
      <c r="CQ138" s="51">
        <v>14612</v>
      </c>
      <c r="CR138" s="56">
        <v>0.12263979848866499</v>
      </c>
      <c r="CS138" s="56">
        <v>0.62069521410579342</v>
      </c>
      <c r="CT138" s="56">
        <v>0.29444836272040303</v>
      </c>
    </row>
    <row r="139" spans="1:98">
      <c r="A139">
        <v>136</v>
      </c>
      <c r="B139" s="4" t="s">
        <v>223</v>
      </c>
      <c r="C139" s="20">
        <v>11010</v>
      </c>
      <c r="D139" s="20">
        <v>17407</v>
      </c>
      <c r="E139" s="20">
        <v>18902</v>
      </c>
      <c r="F139" s="20">
        <v>36309</v>
      </c>
      <c r="G139" s="9"/>
      <c r="H139" s="10">
        <v>3.2978201634877382</v>
      </c>
      <c r="I139" s="21">
        <v>8433</v>
      </c>
      <c r="J139" s="21">
        <v>24227</v>
      </c>
      <c r="K139" s="21">
        <v>3645</v>
      </c>
      <c r="L139" s="12">
        <v>0.2322564653391721</v>
      </c>
      <c r="M139" s="12">
        <v>0.66724503566608828</v>
      </c>
      <c r="N139" s="12">
        <v>0.10038833347104024</v>
      </c>
      <c r="O139" s="20">
        <v>11674</v>
      </c>
      <c r="P139" s="20">
        <v>17450</v>
      </c>
      <c r="Q139" s="20">
        <v>19472</v>
      </c>
      <c r="R139" s="20">
        <v>36922</v>
      </c>
      <c r="S139" s="13">
        <v>1.6882866506926719E-2</v>
      </c>
      <c r="T139" s="10">
        <v>3.1627548398149736</v>
      </c>
      <c r="U139" s="22">
        <v>7701</v>
      </c>
      <c r="V139" s="22">
        <v>24368</v>
      </c>
      <c r="W139" s="22">
        <v>4853</v>
      </c>
      <c r="X139" s="12">
        <v>0.2085748334326418</v>
      </c>
      <c r="Y139" s="12">
        <v>0.65998591625589076</v>
      </c>
      <c r="Z139" s="12">
        <v>0.13143925031146741</v>
      </c>
      <c r="AA139" s="20">
        <v>12456</v>
      </c>
      <c r="AB139" s="20">
        <v>17222</v>
      </c>
      <c r="AC139" s="20">
        <v>19430</v>
      </c>
      <c r="AD139" s="20">
        <v>36652</v>
      </c>
      <c r="AE139" s="13">
        <v>-7.3127132874708511E-3</v>
      </c>
      <c r="AF139" s="10">
        <v>2.9425176621708413</v>
      </c>
      <c r="AG139" s="21">
        <v>6368</v>
      </c>
      <c r="AH139" s="21">
        <v>24424</v>
      </c>
      <c r="AI139" s="21">
        <v>5860</v>
      </c>
      <c r="AJ139" s="12">
        <v>0.17374222416239224</v>
      </c>
      <c r="AK139" s="12">
        <v>0.66637564116555714</v>
      </c>
      <c r="AL139" s="12">
        <v>0.15988213467205065</v>
      </c>
      <c r="AM139" s="20">
        <v>13405</v>
      </c>
      <c r="AN139" s="20">
        <v>17313</v>
      </c>
      <c r="AO139" s="20">
        <v>19334</v>
      </c>
      <c r="AP139" s="20">
        <v>36647</v>
      </c>
      <c r="AQ139" s="13">
        <v>-1.3641820364507229E-4</v>
      </c>
      <c r="AR139" s="10">
        <v>2.7338306602014173</v>
      </c>
      <c r="AS139" s="21">
        <v>5460</v>
      </c>
      <c r="AT139" s="21">
        <v>24136</v>
      </c>
      <c r="AU139" s="21">
        <v>7051</v>
      </c>
      <c r="AV139" s="12">
        <v>0.14898900319262151</v>
      </c>
      <c r="AW139" s="12">
        <v>0.65860779872840891</v>
      </c>
      <c r="AX139" s="12">
        <v>0.19240319807896963</v>
      </c>
      <c r="AY139" s="20">
        <v>14595</v>
      </c>
      <c r="AZ139" s="20">
        <v>17277</v>
      </c>
      <c r="BA139" s="20">
        <v>19862</v>
      </c>
      <c r="BB139" s="20">
        <v>37139</v>
      </c>
      <c r="BC139" s="13">
        <v>1.3425382705269273E-2</v>
      </c>
      <c r="BD139" s="10">
        <v>2.5446385748544023</v>
      </c>
      <c r="BE139" s="21">
        <v>4783</v>
      </c>
      <c r="BF139" s="21">
        <v>23636</v>
      </c>
      <c r="BG139" s="21">
        <v>8718</v>
      </c>
      <c r="BH139" s="12">
        <v>0.12878645090067045</v>
      </c>
      <c r="BI139" s="12">
        <v>0.6364199359164221</v>
      </c>
      <c r="BJ139" s="12">
        <v>0.23473976143676459</v>
      </c>
      <c r="BK139" s="20">
        <v>14989</v>
      </c>
      <c r="BL139" s="20">
        <v>17247</v>
      </c>
      <c r="BM139" s="20">
        <v>19819</v>
      </c>
      <c r="BN139" s="20">
        <v>37066</v>
      </c>
      <c r="BO139" s="13">
        <v>-1.9655887342147071E-3</v>
      </c>
      <c r="BP139" s="10">
        <v>2.4728801120821937</v>
      </c>
      <c r="BQ139" s="21">
        <v>4615</v>
      </c>
      <c r="BR139" s="21">
        <v>22437</v>
      </c>
      <c r="BS139" s="21">
        <v>10014</v>
      </c>
      <c r="BT139" s="12">
        <v>0.12450763502940701</v>
      </c>
      <c r="BU139" s="12">
        <v>0.60532563535315387</v>
      </c>
      <c r="BV139" s="12">
        <v>0.27016672961743915</v>
      </c>
      <c r="BW139" s="20">
        <v>15287</v>
      </c>
      <c r="BX139" s="20">
        <v>16812</v>
      </c>
      <c r="BY139" s="20">
        <v>19466</v>
      </c>
      <c r="BZ139" s="20">
        <v>36278</v>
      </c>
      <c r="CA139" s="55">
        <v>-2.1259375168618089E-2</v>
      </c>
      <c r="CB139" s="54">
        <v>2.3731274939491072</v>
      </c>
      <c r="CC139" s="51">
        <v>4276</v>
      </c>
      <c r="CD139" s="51">
        <v>20959</v>
      </c>
      <c r="CE139" s="51">
        <v>11040</v>
      </c>
      <c r="CF139" s="56">
        <v>0.11786757814653509</v>
      </c>
      <c r="CG139" s="56">
        <v>0.57773306135950164</v>
      </c>
      <c r="CH139" s="56">
        <v>0.30431666574783617</v>
      </c>
      <c r="CI139" s="20">
        <v>15054</v>
      </c>
      <c r="CJ139" s="20">
        <v>16279</v>
      </c>
      <c r="CK139" s="20">
        <v>18716</v>
      </c>
      <c r="CL139" s="9">
        <v>34995</v>
      </c>
      <c r="CM139" s="55">
        <v>-3.6662380340048539E-2</v>
      </c>
      <c r="CN139" s="54">
        <v>2.3246313272220007</v>
      </c>
      <c r="CO139" s="51">
        <v>4144</v>
      </c>
      <c r="CP139" s="51">
        <v>20212</v>
      </c>
      <c r="CQ139" s="51">
        <v>10386</v>
      </c>
      <c r="CR139" s="56">
        <v>0.11841691670238605</v>
      </c>
      <c r="CS139" s="56">
        <v>0.57756822403200458</v>
      </c>
      <c r="CT139" s="56">
        <v>0.29678525503643377</v>
      </c>
    </row>
    <row r="140" spans="1:98">
      <c r="A140">
        <v>137</v>
      </c>
      <c r="B140" s="4" t="s">
        <v>119</v>
      </c>
      <c r="C140" s="8">
        <v>2007</v>
      </c>
      <c r="D140" s="8">
        <v>3068</v>
      </c>
      <c r="E140" s="8">
        <v>3356</v>
      </c>
      <c r="F140" s="9">
        <v>6424</v>
      </c>
      <c r="G140" s="9"/>
      <c r="H140" s="10">
        <v>3.2007972097658195</v>
      </c>
      <c r="I140" s="14">
        <v>1429</v>
      </c>
      <c r="J140" s="14">
        <v>4118</v>
      </c>
      <c r="K140" s="14">
        <v>877</v>
      </c>
      <c r="L140" s="12">
        <v>0.22244707347447074</v>
      </c>
      <c r="M140" s="12">
        <v>0.64103362391033625</v>
      </c>
      <c r="N140" s="12">
        <v>0.13651930261519302</v>
      </c>
      <c r="O140" s="8">
        <v>1977</v>
      </c>
      <c r="P140" s="8">
        <v>2911</v>
      </c>
      <c r="Q140" s="8">
        <v>3201</v>
      </c>
      <c r="R140" s="9">
        <v>6112</v>
      </c>
      <c r="S140" s="13">
        <v>-4.8567870485678677E-2</v>
      </c>
      <c r="T140" s="10">
        <v>3.0915528578654525</v>
      </c>
      <c r="U140" s="14">
        <v>1186</v>
      </c>
      <c r="V140" s="14">
        <v>3887</v>
      </c>
      <c r="W140" s="14">
        <v>1039</v>
      </c>
      <c r="X140" s="12">
        <v>0.19404450261780104</v>
      </c>
      <c r="Y140" s="12">
        <v>0.63596204188481675</v>
      </c>
      <c r="Z140" s="12">
        <v>0.16999345549738221</v>
      </c>
      <c r="AA140" s="8">
        <v>1929</v>
      </c>
      <c r="AB140" s="8">
        <v>2738</v>
      </c>
      <c r="AC140" s="8">
        <v>3052</v>
      </c>
      <c r="AD140" s="9">
        <v>5790</v>
      </c>
      <c r="AE140" s="13">
        <v>-5.268324607329844E-2</v>
      </c>
      <c r="AF140" s="10">
        <v>3.0015552099533438</v>
      </c>
      <c r="AG140" s="8">
        <v>957</v>
      </c>
      <c r="AH140" s="8">
        <v>3615</v>
      </c>
      <c r="AI140" s="8">
        <v>1218</v>
      </c>
      <c r="AJ140" s="12">
        <v>0.16528497409326426</v>
      </c>
      <c r="AK140" s="12">
        <v>0.62435233160621761</v>
      </c>
      <c r="AL140" s="12">
        <v>0.21036269430051813</v>
      </c>
      <c r="AM140" s="8">
        <v>2698</v>
      </c>
      <c r="AN140" s="8">
        <v>3158</v>
      </c>
      <c r="AO140" s="8">
        <v>2963</v>
      </c>
      <c r="AP140" s="9">
        <v>6121</v>
      </c>
      <c r="AQ140" s="13">
        <v>5.7167530224525143E-2</v>
      </c>
      <c r="AR140" s="10">
        <v>2.2687175685693104</v>
      </c>
      <c r="AS140" s="8">
        <v>809</v>
      </c>
      <c r="AT140" s="8">
        <v>3960</v>
      </c>
      <c r="AU140" s="8">
        <v>1352</v>
      </c>
      <c r="AV140" s="12">
        <v>0.13216794641398463</v>
      </c>
      <c r="AW140" s="12">
        <v>0.6469531122365626</v>
      </c>
      <c r="AX140" s="12">
        <v>0.22087894134945271</v>
      </c>
      <c r="AY140" s="8">
        <v>2020</v>
      </c>
      <c r="AZ140" s="8">
        <v>2421</v>
      </c>
      <c r="BA140" s="8">
        <v>2865</v>
      </c>
      <c r="BB140" s="9">
        <v>5286</v>
      </c>
      <c r="BC140" s="13">
        <v>-0.13641561836301253</v>
      </c>
      <c r="BD140" s="10">
        <v>2.6168316831683169</v>
      </c>
      <c r="BE140" s="8">
        <v>685</v>
      </c>
      <c r="BF140" s="8">
        <v>3022</v>
      </c>
      <c r="BG140" s="8">
        <v>1579</v>
      </c>
      <c r="BH140" s="12">
        <v>0.12958758986000757</v>
      </c>
      <c r="BI140" s="12">
        <v>0.57169882709042752</v>
      </c>
      <c r="BJ140" s="12">
        <v>0.29871358304956491</v>
      </c>
      <c r="BK140" s="8">
        <v>2009</v>
      </c>
      <c r="BL140" s="8">
        <v>2200</v>
      </c>
      <c r="BM140" s="8">
        <v>2571</v>
      </c>
      <c r="BN140" s="9">
        <v>4771</v>
      </c>
      <c r="BO140" s="13">
        <v>-9.7427166099129825E-2</v>
      </c>
      <c r="BP140" s="10">
        <v>2.3748133399701343</v>
      </c>
      <c r="BQ140" s="8">
        <v>536</v>
      </c>
      <c r="BR140" s="8">
        <v>2703</v>
      </c>
      <c r="BS140" s="8">
        <v>1532</v>
      </c>
      <c r="BT140" s="12">
        <v>0.1123454202473276</v>
      </c>
      <c r="BU140" s="12">
        <v>0.56654789352337032</v>
      </c>
      <c r="BV140" s="12">
        <v>0.32110668622930205</v>
      </c>
      <c r="BW140" s="24">
        <v>1944</v>
      </c>
      <c r="BX140" s="24">
        <v>2101</v>
      </c>
      <c r="BY140" s="24">
        <v>2427</v>
      </c>
      <c r="BZ140" s="9">
        <v>4528</v>
      </c>
      <c r="CA140" s="55">
        <v>-5.3666077738515838E-2</v>
      </c>
      <c r="CB140" s="54">
        <v>2.3292181069958846</v>
      </c>
      <c r="CC140" s="51">
        <v>447</v>
      </c>
      <c r="CD140" s="51">
        <v>2525</v>
      </c>
      <c r="CE140" s="51">
        <v>1556</v>
      </c>
      <c r="CF140" s="56">
        <v>9.8719081271999992E-2</v>
      </c>
      <c r="CG140" s="56">
        <v>0.55764134275599997</v>
      </c>
      <c r="CH140" s="56">
        <v>0.34363957597200001</v>
      </c>
      <c r="CI140" s="24">
        <v>1973</v>
      </c>
      <c r="CJ140" s="24">
        <v>2000</v>
      </c>
      <c r="CK140" s="24">
        <v>2291</v>
      </c>
      <c r="CL140" s="9">
        <v>4291</v>
      </c>
      <c r="CM140" s="55">
        <v>-5.5231880680494116E-2</v>
      </c>
      <c r="CN140" s="54">
        <v>2.1748606183476937</v>
      </c>
      <c r="CO140" s="51">
        <v>447</v>
      </c>
      <c r="CP140" s="51">
        <v>2525</v>
      </c>
      <c r="CQ140" s="51">
        <v>1556</v>
      </c>
      <c r="CR140" s="56">
        <v>0.1041715217897926</v>
      </c>
      <c r="CS140" s="56">
        <v>0.58844092286180383</v>
      </c>
      <c r="CT140" s="56">
        <v>0.36261943602889768</v>
      </c>
    </row>
    <row r="141" spans="1:98">
      <c r="A141">
        <v>138</v>
      </c>
      <c r="B141" s="4" t="s">
        <v>120</v>
      </c>
      <c r="C141" s="14">
        <v>1308</v>
      </c>
      <c r="D141" s="14">
        <v>2117</v>
      </c>
      <c r="E141" s="14">
        <v>2175</v>
      </c>
      <c r="F141" s="11">
        <v>4292</v>
      </c>
      <c r="G141" s="9"/>
      <c r="H141" s="10">
        <v>3.2813455657492354</v>
      </c>
      <c r="I141" s="14">
        <v>851</v>
      </c>
      <c r="J141" s="14">
        <v>2885</v>
      </c>
      <c r="K141" s="14">
        <v>556</v>
      </c>
      <c r="L141" s="12">
        <v>0.19827586206896552</v>
      </c>
      <c r="M141" s="12">
        <v>0.67218080149114634</v>
      </c>
      <c r="N141" s="12">
        <v>0.12954333643988816</v>
      </c>
      <c r="O141" s="14">
        <v>1387</v>
      </c>
      <c r="P141" s="14">
        <v>2127</v>
      </c>
      <c r="Q141" s="14">
        <v>2216</v>
      </c>
      <c r="R141" s="11">
        <v>4343</v>
      </c>
      <c r="S141" s="13">
        <v>1.1882572227399857E-2</v>
      </c>
      <c r="T141" s="10">
        <v>3.1312184571016584</v>
      </c>
      <c r="U141" s="14">
        <v>752</v>
      </c>
      <c r="V141" s="14">
        <v>2897</v>
      </c>
      <c r="W141" s="14">
        <v>694</v>
      </c>
      <c r="X141" s="12">
        <v>0.17315219894082431</v>
      </c>
      <c r="Y141" s="12">
        <v>0.66705042597282982</v>
      </c>
      <c r="Z141" s="12">
        <v>0.15979737508634584</v>
      </c>
      <c r="AA141" s="14">
        <v>1301</v>
      </c>
      <c r="AB141" s="8">
        <v>1942</v>
      </c>
      <c r="AC141" s="8">
        <v>2181</v>
      </c>
      <c r="AD141" s="11">
        <v>4123</v>
      </c>
      <c r="AE141" s="13">
        <v>-5.0656228413539006E-2</v>
      </c>
      <c r="AF141" s="10">
        <v>3.1691006917755571</v>
      </c>
      <c r="AG141" s="8">
        <v>576</v>
      </c>
      <c r="AH141" s="8">
        <v>2614</v>
      </c>
      <c r="AI141" s="8">
        <v>933</v>
      </c>
      <c r="AJ141" s="12">
        <v>0.13970409895707009</v>
      </c>
      <c r="AK141" s="12">
        <v>0.63400436575309238</v>
      </c>
      <c r="AL141" s="12">
        <v>0.2262915352898375</v>
      </c>
      <c r="AM141" s="11">
        <v>1325</v>
      </c>
      <c r="AN141" s="8">
        <v>1853</v>
      </c>
      <c r="AO141" s="8">
        <v>2013</v>
      </c>
      <c r="AP141" s="11">
        <v>3866</v>
      </c>
      <c r="AQ141" s="13">
        <v>-6.2333252486053814E-2</v>
      </c>
      <c r="AR141" s="10">
        <v>2.9177358490566037</v>
      </c>
      <c r="AS141" s="8">
        <v>477</v>
      </c>
      <c r="AT141" s="8">
        <v>2398</v>
      </c>
      <c r="AU141" s="8">
        <v>991</v>
      </c>
      <c r="AV141" s="12">
        <v>0.12338334195550957</v>
      </c>
      <c r="AW141" s="12">
        <v>0.62027935851008797</v>
      </c>
      <c r="AX141" s="12">
        <v>0.25633729953440249</v>
      </c>
      <c r="AY141" s="26">
        <v>1336</v>
      </c>
      <c r="AZ141" s="26">
        <v>1777</v>
      </c>
      <c r="BA141" s="26">
        <v>1971</v>
      </c>
      <c r="BB141" s="11">
        <v>3748</v>
      </c>
      <c r="BC141" s="13">
        <v>-3.0522503879979346E-2</v>
      </c>
      <c r="BD141" s="10">
        <v>2.8053892215568861</v>
      </c>
      <c r="BE141" s="8">
        <v>412</v>
      </c>
      <c r="BF141" s="8">
        <v>2181</v>
      </c>
      <c r="BG141" s="8">
        <v>1155</v>
      </c>
      <c r="BH141" s="12">
        <v>0.10992529348986126</v>
      </c>
      <c r="BI141" s="12">
        <v>0.58191035218783349</v>
      </c>
      <c r="BJ141" s="12">
        <v>0.30816435432230521</v>
      </c>
      <c r="BK141" s="26">
        <v>1294</v>
      </c>
      <c r="BL141" s="26">
        <v>1606</v>
      </c>
      <c r="BM141" s="26">
        <v>1867</v>
      </c>
      <c r="BN141" s="11">
        <v>3473</v>
      </c>
      <c r="BO141" s="13">
        <v>-7.3372465314834545E-2</v>
      </c>
      <c r="BP141" s="10">
        <v>2.6839258114374034</v>
      </c>
      <c r="BQ141" s="8">
        <v>349</v>
      </c>
      <c r="BR141" s="8">
        <v>1906</v>
      </c>
      <c r="BS141" s="8">
        <v>1218</v>
      </c>
      <c r="BT141" s="12">
        <v>0.10048949035416067</v>
      </c>
      <c r="BU141" s="12">
        <v>0.54880506766484305</v>
      </c>
      <c r="BV141" s="12">
        <v>0.35070544198099624</v>
      </c>
      <c r="BW141" s="34">
        <v>1226</v>
      </c>
      <c r="BX141" s="34">
        <v>1503</v>
      </c>
      <c r="BY141" s="34">
        <v>1729</v>
      </c>
      <c r="BZ141" s="9">
        <v>3232</v>
      </c>
      <c r="CA141" s="55">
        <v>-7.4566831683168244E-2</v>
      </c>
      <c r="CB141" s="54">
        <v>2.6362153344208807</v>
      </c>
      <c r="CC141" s="51">
        <v>350</v>
      </c>
      <c r="CD141" s="51">
        <v>1633</v>
      </c>
      <c r="CE141" s="51">
        <v>1249</v>
      </c>
      <c r="CF141" s="56">
        <v>0.10829207920800001</v>
      </c>
      <c r="CG141" s="56">
        <v>0.50525990098999995</v>
      </c>
      <c r="CH141" s="56">
        <v>0.386448019802</v>
      </c>
      <c r="CI141" s="34">
        <v>1168</v>
      </c>
      <c r="CJ141" s="34">
        <v>1370</v>
      </c>
      <c r="CK141" s="34">
        <v>1552</v>
      </c>
      <c r="CL141" s="9">
        <v>2922</v>
      </c>
      <c r="CM141" s="55">
        <v>-0.10609171800136895</v>
      </c>
      <c r="CN141" s="54">
        <v>2.5017123287671232</v>
      </c>
      <c r="CO141" s="51">
        <v>350</v>
      </c>
      <c r="CP141" s="51">
        <v>1633</v>
      </c>
      <c r="CQ141" s="51">
        <v>1249</v>
      </c>
      <c r="CR141" s="56">
        <v>0.11978097193702943</v>
      </c>
      <c r="CS141" s="56">
        <v>0.55886379192334013</v>
      </c>
      <c r="CT141" s="56">
        <v>0.42744695414099931</v>
      </c>
    </row>
    <row r="142" spans="1:98">
      <c r="A142">
        <v>139</v>
      </c>
      <c r="B142" s="4" t="s">
        <v>121</v>
      </c>
      <c r="C142" s="8">
        <v>7460</v>
      </c>
      <c r="D142" s="8">
        <v>12071</v>
      </c>
      <c r="E142" s="8">
        <v>12097</v>
      </c>
      <c r="F142" s="9">
        <v>24168</v>
      </c>
      <c r="G142" s="9"/>
      <c r="H142" s="10">
        <v>3.2396782841823057</v>
      </c>
      <c r="I142" s="14">
        <v>6298</v>
      </c>
      <c r="J142" s="14">
        <v>15973</v>
      </c>
      <c r="K142" s="14">
        <v>1894</v>
      </c>
      <c r="L142" s="12">
        <v>0.26059251903343261</v>
      </c>
      <c r="M142" s="12">
        <v>0.66091525984773258</v>
      </c>
      <c r="N142" s="12">
        <v>7.8368090036411778E-2</v>
      </c>
      <c r="O142" s="8">
        <v>7835</v>
      </c>
      <c r="P142" s="8">
        <v>12005</v>
      </c>
      <c r="Q142" s="8">
        <v>12348</v>
      </c>
      <c r="R142" s="9">
        <v>24353</v>
      </c>
      <c r="S142" s="13">
        <v>7.6547500827539583E-3</v>
      </c>
      <c r="T142" s="10">
        <v>3.1082322910019147</v>
      </c>
      <c r="U142" s="14">
        <v>5545</v>
      </c>
      <c r="V142" s="14">
        <v>16354</v>
      </c>
      <c r="W142" s="14">
        <v>2454</v>
      </c>
      <c r="X142" s="12">
        <v>0.22769268673264073</v>
      </c>
      <c r="Y142" s="12">
        <v>0.67153944072598859</v>
      </c>
      <c r="Z142" s="12">
        <v>0.10076787254137068</v>
      </c>
      <c r="AA142" s="8">
        <v>7964</v>
      </c>
      <c r="AB142" s="8">
        <v>11314</v>
      </c>
      <c r="AC142" s="8">
        <v>11915</v>
      </c>
      <c r="AD142" s="9">
        <v>23229</v>
      </c>
      <c r="AE142" s="13">
        <v>-4.6154477887734524E-2</v>
      </c>
      <c r="AF142" s="10">
        <v>2.9167503766951279</v>
      </c>
      <c r="AG142" s="8">
        <v>4131</v>
      </c>
      <c r="AH142" s="8">
        <v>15849</v>
      </c>
      <c r="AI142" s="8">
        <v>3205</v>
      </c>
      <c r="AJ142" s="12">
        <v>0.17783804726850058</v>
      </c>
      <c r="AK142" s="12">
        <v>0.68229368461836493</v>
      </c>
      <c r="AL142" s="12">
        <v>0.1379740841189892</v>
      </c>
      <c r="AM142" s="8">
        <v>8271</v>
      </c>
      <c r="AN142" s="8">
        <v>10841</v>
      </c>
      <c r="AO142" s="8">
        <v>11573</v>
      </c>
      <c r="AP142" s="9">
        <v>22414</v>
      </c>
      <c r="AQ142" s="13">
        <v>-3.5085453527917698E-2</v>
      </c>
      <c r="AR142" s="10">
        <v>2.7099504292104943</v>
      </c>
      <c r="AS142" s="8">
        <v>3244</v>
      </c>
      <c r="AT142" s="8">
        <v>15063</v>
      </c>
      <c r="AU142" s="8">
        <v>4107</v>
      </c>
      <c r="AV142" s="12">
        <v>0.14473097171410726</v>
      </c>
      <c r="AW142" s="12">
        <v>0.67203533505844559</v>
      </c>
      <c r="AX142" s="12">
        <v>0.18323369322744712</v>
      </c>
      <c r="AY142" s="8">
        <v>8536</v>
      </c>
      <c r="AZ142" s="8">
        <v>10445</v>
      </c>
      <c r="BA142" s="8">
        <v>11217</v>
      </c>
      <c r="BB142" s="9">
        <v>21662</v>
      </c>
      <c r="BC142" s="13">
        <v>-3.3550459534219645E-2</v>
      </c>
      <c r="BD142" s="10">
        <v>2.5377225866916588</v>
      </c>
      <c r="BE142" s="8">
        <v>2771</v>
      </c>
      <c r="BF142" s="8">
        <v>13879</v>
      </c>
      <c r="BG142" s="8">
        <v>5008</v>
      </c>
      <c r="BH142" s="12">
        <v>0.12791985966208105</v>
      </c>
      <c r="BI142" s="12">
        <v>0.64070722924937684</v>
      </c>
      <c r="BJ142" s="12">
        <v>0.23118825593204689</v>
      </c>
      <c r="BK142" s="8">
        <v>8564</v>
      </c>
      <c r="BL142" s="8">
        <v>10013</v>
      </c>
      <c r="BM142" s="8">
        <v>10735</v>
      </c>
      <c r="BN142" s="9">
        <v>20748</v>
      </c>
      <c r="BO142" s="13">
        <v>-4.2193703259163495E-2</v>
      </c>
      <c r="BP142" s="10">
        <v>2.4226996730499768</v>
      </c>
      <c r="BQ142" s="8">
        <v>2339</v>
      </c>
      <c r="BR142" s="8">
        <v>12526</v>
      </c>
      <c r="BS142" s="8">
        <v>5883</v>
      </c>
      <c r="BT142" s="12">
        <v>0.11273375747059958</v>
      </c>
      <c r="BU142" s="12">
        <v>0.60372084056294584</v>
      </c>
      <c r="BV142" s="12">
        <v>0.28354540196645461</v>
      </c>
      <c r="BW142" s="24">
        <v>8412</v>
      </c>
      <c r="BX142" s="24">
        <v>9232</v>
      </c>
      <c r="BY142" s="24">
        <v>10144</v>
      </c>
      <c r="BZ142" s="9">
        <v>19376</v>
      </c>
      <c r="CA142" s="55">
        <v>-7.0809248554913218E-2</v>
      </c>
      <c r="CB142" s="54">
        <v>2.3033761293390396</v>
      </c>
      <c r="CC142" s="51">
        <v>1917</v>
      </c>
      <c r="CD142" s="51">
        <v>10852</v>
      </c>
      <c r="CE142" s="51">
        <v>6600</v>
      </c>
      <c r="CF142" s="56">
        <v>9.8972585059000001E-2</v>
      </c>
      <c r="CG142" s="56">
        <v>0.56027673085899998</v>
      </c>
      <c r="CH142" s="56">
        <v>0.34075068408299997</v>
      </c>
      <c r="CI142" s="24">
        <v>7955</v>
      </c>
      <c r="CJ142" s="24">
        <v>8489</v>
      </c>
      <c r="CK142" s="24">
        <v>9251</v>
      </c>
      <c r="CL142" s="9">
        <v>17740</v>
      </c>
      <c r="CM142" s="55">
        <v>-9.222096956031578E-2</v>
      </c>
      <c r="CN142" s="54">
        <v>2.2300439974858581</v>
      </c>
      <c r="CO142" s="51">
        <v>1917</v>
      </c>
      <c r="CP142" s="51">
        <v>10852</v>
      </c>
      <c r="CQ142" s="51">
        <v>6600</v>
      </c>
      <c r="CR142" s="56">
        <v>0.10806087936865839</v>
      </c>
      <c r="CS142" s="56">
        <v>0.61172491544532126</v>
      </c>
      <c r="CT142" s="56">
        <v>0.37204058624577224</v>
      </c>
    </row>
    <row r="143" spans="1:98">
      <c r="A143">
        <v>140</v>
      </c>
      <c r="B143" s="4" t="s">
        <v>122</v>
      </c>
      <c r="C143" s="8">
        <v>1905</v>
      </c>
      <c r="D143" s="8">
        <v>3403</v>
      </c>
      <c r="E143" s="8">
        <v>3414</v>
      </c>
      <c r="F143" s="9">
        <v>6817</v>
      </c>
      <c r="G143" s="9"/>
      <c r="H143" s="10">
        <v>3.5784776902887141</v>
      </c>
      <c r="I143" s="14">
        <v>1506</v>
      </c>
      <c r="J143" s="14">
        <v>4464</v>
      </c>
      <c r="K143" s="14">
        <v>846</v>
      </c>
      <c r="L143" s="12">
        <v>0.22091829250403403</v>
      </c>
      <c r="M143" s="12">
        <v>0.65483350447410882</v>
      </c>
      <c r="N143" s="12">
        <v>0.12410151092856095</v>
      </c>
      <c r="O143" s="8">
        <v>1918</v>
      </c>
      <c r="P143" s="8">
        <v>3307</v>
      </c>
      <c r="Q143" s="8">
        <v>3296</v>
      </c>
      <c r="R143" s="9">
        <v>6603</v>
      </c>
      <c r="S143" s="13">
        <v>-3.1392107965380611E-2</v>
      </c>
      <c r="T143" s="10">
        <v>3.442648592283629</v>
      </c>
      <c r="U143" s="14">
        <v>1313</v>
      </c>
      <c r="V143" s="14">
        <v>4332</v>
      </c>
      <c r="W143" s="14">
        <v>958</v>
      </c>
      <c r="X143" s="12">
        <v>0.19884900802665456</v>
      </c>
      <c r="Y143" s="12">
        <v>0.65606542480690599</v>
      </c>
      <c r="Z143" s="12">
        <v>0.1450855671664395</v>
      </c>
      <c r="AA143" s="8">
        <v>2004</v>
      </c>
      <c r="AB143" s="8">
        <v>3127</v>
      </c>
      <c r="AC143" s="8">
        <v>3056</v>
      </c>
      <c r="AD143" s="9">
        <v>6183</v>
      </c>
      <c r="AE143" s="13">
        <v>-6.3607451158564254E-2</v>
      </c>
      <c r="AF143" s="10">
        <v>3.0853293413173652</v>
      </c>
      <c r="AG143" s="8">
        <v>1065</v>
      </c>
      <c r="AH143" s="8">
        <v>4056</v>
      </c>
      <c r="AI143" s="8">
        <v>1062</v>
      </c>
      <c r="AJ143" s="12">
        <v>0.17224648229015041</v>
      </c>
      <c r="AK143" s="12">
        <v>0.65599223677826302</v>
      </c>
      <c r="AL143" s="12">
        <v>0.1717612809315866</v>
      </c>
      <c r="AM143" s="8">
        <v>1911</v>
      </c>
      <c r="AN143" s="8">
        <v>2835</v>
      </c>
      <c r="AO143" s="8">
        <v>2899</v>
      </c>
      <c r="AP143" s="9">
        <v>5734</v>
      </c>
      <c r="AQ143" s="13">
        <v>-7.2618469998382618E-2</v>
      </c>
      <c r="AR143" s="10">
        <v>3.0005232862375721</v>
      </c>
      <c r="AS143" s="8">
        <v>936</v>
      </c>
      <c r="AT143" s="8">
        <v>3549</v>
      </c>
      <c r="AU143" s="8">
        <v>1249</v>
      </c>
      <c r="AV143" s="12">
        <v>0.1632368329264039</v>
      </c>
      <c r="AW143" s="12">
        <v>0.61893965817928143</v>
      </c>
      <c r="AX143" s="12">
        <v>0.21782350889431462</v>
      </c>
      <c r="AY143" s="8">
        <v>1980</v>
      </c>
      <c r="AZ143" s="8">
        <v>2702</v>
      </c>
      <c r="BA143" s="8">
        <v>2736</v>
      </c>
      <c r="BB143" s="9">
        <v>5438</v>
      </c>
      <c r="BC143" s="13">
        <v>-5.162190442971748E-2</v>
      </c>
      <c r="BD143" s="10">
        <v>2.7464646464646463</v>
      </c>
      <c r="BE143" s="8">
        <v>806</v>
      </c>
      <c r="BF143" s="8">
        <v>3214</v>
      </c>
      <c r="BG143" s="8">
        <v>1418</v>
      </c>
      <c r="BH143" s="12">
        <v>0.14821625597646193</v>
      </c>
      <c r="BI143" s="12">
        <v>0.59102611254137549</v>
      </c>
      <c r="BJ143" s="12">
        <v>0.26075763148216258</v>
      </c>
      <c r="BK143" s="8">
        <v>2002</v>
      </c>
      <c r="BL143" s="8">
        <v>2593</v>
      </c>
      <c r="BM143" s="8">
        <v>2647</v>
      </c>
      <c r="BN143" s="9">
        <v>5240</v>
      </c>
      <c r="BO143" s="13">
        <v>-3.6410445016550219E-2</v>
      </c>
      <c r="BP143" s="10">
        <v>2.6173826173826176</v>
      </c>
      <c r="BQ143" s="8">
        <v>660</v>
      </c>
      <c r="BR143" s="8">
        <v>3038</v>
      </c>
      <c r="BS143" s="8">
        <v>1541</v>
      </c>
      <c r="BT143" s="12">
        <v>0.12595419847328243</v>
      </c>
      <c r="BU143" s="12">
        <v>0.57977099236641216</v>
      </c>
      <c r="BV143" s="12">
        <v>0.29408396946564885</v>
      </c>
      <c r="BW143" s="24">
        <v>1972</v>
      </c>
      <c r="BX143" s="24">
        <v>2419</v>
      </c>
      <c r="BY143" s="24">
        <v>2471</v>
      </c>
      <c r="BZ143" s="9">
        <v>4890</v>
      </c>
      <c r="CA143" s="55">
        <v>-7.1574642126789323E-2</v>
      </c>
      <c r="CB143" s="54">
        <v>2.479716024340771</v>
      </c>
      <c r="CC143" s="51">
        <v>554</v>
      </c>
      <c r="CD143" s="51">
        <v>2751</v>
      </c>
      <c r="CE143" s="51">
        <v>1585</v>
      </c>
      <c r="CF143" s="56">
        <v>0.113292433538</v>
      </c>
      <c r="CG143" s="56">
        <v>0.56257668711700004</v>
      </c>
      <c r="CH143" s="56">
        <v>0.32413087934599999</v>
      </c>
      <c r="CI143" s="24">
        <v>2126</v>
      </c>
      <c r="CJ143" s="24">
        <v>2482</v>
      </c>
      <c r="CK143" s="24">
        <v>2356</v>
      </c>
      <c r="CL143" s="9">
        <v>4838</v>
      </c>
      <c r="CM143" s="55">
        <v>-1.0748243075651143E-2</v>
      </c>
      <c r="CN143" s="54">
        <v>2.2756349952963313</v>
      </c>
      <c r="CO143" s="51">
        <v>554</v>
      </c>
      <c r="CP143" s="51">
        <v>2751</v>
      </c>
      <c r="CQ143" s="51">
        <v>1585</v>
      </c>
      <c r="CR143" s="56">
        <v>0.11451012815212898</v>
      </c>
      <c r="CS143" s="56">
        <v>0.5686233980983878</v>
      </c>
      <c r="CT143" s="56">
        <v>0.32761471682513438</v>
      </c>
    </row>
    <row r="144" spans="1:98">
      <c r="A144">
        <v>141</v>
      </c>
      <c r="B144" s="4" t="s">
        <v>224</v>
      </c>
      <c r="C144" s="8">
        <v>4854</v>
      </c>
      <c r="D144" s="8">
        <v>6719</v>
      </c>
      <c r="E144" s="8">
        <v>7682</v>
      </c>
      <c r="F144" s="9">
        <v>14401</v>
      </c>
      <c r="G144" s="9"/>
      <c r="H144" s="10">
        <v>2.9668314791924186</v>
      </c>
      <c r="I144" s="14">
        <v>3199</v>
      </c>
      <c r="J144" s="14">
        <v>9736</v>
      </c>
      <c r="K144" s="14">
        <v>1466</v>
      </c>
      <c r="L144" s="12">
        <v>0.22213735157280745</v>
      </c>
      <c r="M144" s="12">
        <v>0.67606416221095755</v>
      </c>
      <c r="N144" s="12">
        <v>0.10179848621623498</v>
      </c>
      <c r="O144" s="8">
        <v>4827</v>
      </c>
      <c r="P144" s="8">
        <v>6378</v>
      </c>
      <c r="Q144" s="8">
        <v>7371</v>
      </c>
      <c r="R144" s="9">
        <v>13749</v>
      </c>
      <c r="S144" s="13">
        <v>-4.5274633705992606E-2</v>
      </c>
      <c r="T144" s="10">
        <v>2.848353014294593</v>
      </c>
      <c r="U144" s="14">
        <v>2780</v>
      </c>
      <c r="V144" s="14">
        <v>9261</v>
      </c>
      <c r="W144" s="14">
        <v>1708</v>
      </c>
      <c r="X144" s="12">
        <v>0.20219652338351879</v>
      </c>
      <c r="Y144" s="12">
        <v>0.67357626009164306</v>
      </c>
      <c r="Z144" s="12">
        <v>0.12422721652483817</v>
      </c>
      <c r="AA144" s="8">
        <v>4766</v>
      </c>
      <c r="AB144" s="8">
        <v>5997</v>
      </c>
      <c r="AC144" s="8">
        <v>7116</v>
      </c>
      <c r="AD144" s="9">
        <v>13113</v>
      </c>
      <c r="AE144" s="13">
        <v>-4.6257909666157504E-2</v>
      </c>
      <c r="AF144" s="10">
        <v>2.7513638271086864</v>
      </c>
      <c r="AG144" s="8">
        <v>2262</v>
      </c>
      <c r="AH144" s="8">
        <v>8630</v>
      </c>
      <c r="AI144" s="8">
        <v>2221</v>
      </c>
      <c r="AJ144" s="12">
        <v>0.17250057195149851</v>
      </c>
      <c r="AK144" s="12">
        <v>0.65812552428887361</v>
      </c>
      <c r="AL144" s="12">
        <v>0.16937390375962785</v>
      </c>
      <c r="AM144" s="8">
        <v>5096</v>
      </c>
      <c r="AN144" s="8">
        <v>5897</v>
      </c>
      <c r="AO144" s="8">
        <v>6908</v>
      </c>
      <c r="AP144" s="9">
        <v>12805</v>
      </c>
      <c r="AQ144" s="13">
        <v>-2.3488141538930862E-2</v>
      </c>
      <c r="AR144" s="10">
        <v>2.5127551020408165</v>
      </c>
      <c r="AS144" s="8">
        <v>1897</v>
      </c>
      <c r="AT144" s="8">
        <v>8309</v>
      </c>
      <c r="AU144" s="8">
        <v>2599</v>
      </c>
      <c r="AV144" s="12">
        <v>0.14814525575946896</v>
      </c>
      <c r="AW144" s="12">
        <v>0.64888715345568138</v>
      </c>
      <c r="AX144" s="12">
        <v>0.20296759078484966</v>
      </c>
      <c r="AY144" s="8">
        <v>4286</v>
      </c>
      <c r="AZ144" s="8">
        <v>4976</v>
      </c>
      <c r="BA144" s="8">
        <v>5646</v>
      </c>
      <c r="BB144" s="9">
        <v>10622</v>
      </c>
      <c r="BC144" s="13">
        <v>-0.17048028114017966</v>
      </c>
      <c r="BD144" s="10">
        <v>2.4783014465702284</v>
      </c>
      <c r="BE144" s="8">
        <v>1378</v>
      </c>
      <c r="BF144" s="8">
        <v>6553</v>
      </c>
      <c r="BG144" s="8">
        <v>2691</v>
      </c>
      <c r="BH144" s="12">
        <v>0.12973074750517793</v>
      </c>
      <c r="BI144" s="12">
        <v>0.61692713236678587</v>
      </c>
      <c r="BJ144" s="12">
        <v>0.25334212012803614</v>
      </c>
      <c r="BK144" s="8">
        <v>4830</v>
      </c>
      <c r="BL144" s="8">
        <v>5266</v>
      </c>
      <c r="BM144" s="8">
        <v>6077</v>
      </c>
      <c r="BN144" s="9">
        <v>11343</v>
      </c>
      <c r="BO144" s="13">
        <v>6.7877989079269341E-2</v>
      </c>
      <c r="BP144" s="10">
        <v>2.3484472049689442</v>
      </c>
      <c r="BQ144" s="8">
        <v>1256</v>
      </c>
      <c r="BR144" s="8">
        <v>6623</v>
      </c>
      <c r="BS144" s="8">
        <v>3456</v>
      </c>
      <c r="BT144" s="12">
        <v>0.11072908401657409</v>
      </c>
      <c r="BU144" s="12">
        <v>0.58388433395045403</v>
      </c>
      <c r="BV144" s="12">
        <v>0.30468130124305737</v>
      </c>
      <c r="BW144" s="24">
        <v>4461</v>
      </c>
      <c r="BX144" s="24">
        <v>4677</v>
      </c>
      <c r="BY144" s="24">
        <v>5455</v>
      </c>
      <c r="BZ144" s="9">
        <v>10132</v>
      </c>
      <c r="CA144" s="55">
        <v>-0.10676187957330507</v>
      </c>
      <c r="CB144" s="54">
        <v>2.2712396323694239</v>
      </c>
      <c r="CC144" s="51">
        <v>1666</v>
      </c>
      <c r="CD144" s="51">
        <v>9230</v>
      </c>
      <c r="CE144" s="51">
        <v>5728</v>
      </c>
      <c r="CF144" s="56">
        <v>0.16442953020134229</v>
      </c>
      <c r="CG144" s="56">
        <v>0.91097512830635607</v>
      </c>
      <c r="CH144" s="56">
        <v>0.56533754441373862</v>
      </c>
      <c r="CI144" s="24">
        <v>4240</v>
      </c>
      <c r="CJ144" s="24">
        <v>4280</v>
      </c>
      <c r="CK144" s="24">
        <v>5019</v>
      </c>
      <c r="CL144" s="9">
        <v>9299</v>
      </c>
      <c r="CM144" s="55">
        <v>-8.9579524680073033E-2</v>
      </c>
      <c r="CN144" s="54">
        <v>2.1931603773584905</v>
      </c>
      <c r="CO144" s="51">
        <v>833</v>
      </c>
      <c r="CP144" s="51">
        <v>4615</v>
      </c>
      <c r="CQ144" s="51">
        <v>2864</v>
      </c>
      <c r="CR144" s="56">
        <v>8.957952468007313E-2</v>
      </c>
      <c r="CS144" s="56">
        <v>0.49628992364770408</v>
      </c>
      <c r="CT144" s="56">
        <v>0.30799010646306052</v>
      </c>
    </row>
    <row r="145" spans="1:98">
      <c r="A145">
        <v>142</v>
      </c>
      <c r="B145" s="4" t="s">
        <v>225</v>
      </c>
      <c r="C145" s="8">
        <v>3594</v>
      </c>
      <c r="D145" s="8">
        <v>5681</v>
      </c>
      <c r="E145" s="8">
        <v>5577</v>
      </c>
      <c r="F145" s="9">
        <v>11258</v>
      </c>
      <c r="G145" s="9"/>
      <c r="H145" s="10">
        <v>3.1324429604897053</v>
      </c>
      <c r="I145" s="14">
        <v>2609</v>
      </c>
      <c r="J145" s="14">
        <v>7569</v>
      </c>
      <c r="K145" s="14">
        <v>1080</v>
      </c>
      <c r="L145" s="12">
        <v>0.23174631373245691</v>
      </c>
      <c r="M145" s="12">
        <v>0.67232190442352102</v>
      </c>
      <c r="N145" s="12">
        <v>9.5931781844022027E-2</v>
      </c>
      <c r="O145" s="8">
        <v>3506</v>
      </c>
      <c r="P145" s="8">
        <v>5251</v>
      </c>
      <c r="Q145" s="8">
        <v>5275</v>
      </c>
      <c r="R145" s="9">
        <v>10526</v>
      </c>
      <c r="S145" s="13">
        <v>-6.5020429916503808E-2</v>
      </c>
      <c r="T145" s="10">
        <v>3.002281802624073</v>
      </c>
      <c r="U145" s="14">
        <v>2150</v>
      </c>
      <c r="V145" s="14">
        <v>7065</v>
      </c>
      <c r="W145" s="14">
        <v>1311</v>
      </c>
      <c r="X145" s="12">
        <v>0.2042561276838305</v>
      </c>
      <c r="Y145" s="12">
        <v>0.67119513585407564</v>
      </c>
      <c r="Z145" s="12">
        <v>0.12454873646209386</v>
      </c>
      <c r="AA145" s="8">
        <v>3513</v>
      </c>
      <c r="AB145" s="8">
        <v>4746</v>
      </c>
      <c r="AC145" s="8">
        <v>4773</v>
      </c>
      <c r="AD145" s="9">
        <v>9519</v>
      </c>
      <c r="AE145" s="13">
        <v>-9.566787003610111E-2</v>
      </c>
      <c r="AF145" s="10">
        <v>2.7096498719043551</v>
      </c>
      <c r="AG145" s="8">
        <v>1533</v>
      </c>
      <c r="AH145" s="8">
        <v>6548</v>
      </c>
      <c r="AI145" s="8">
        <v>1438</v>
      </c>
      <c r="AJ145" s="12">
        <v>0.16104632839583991</v>
      </c>
      <c r="AK145" s="12">
        <v>0.68788738312847986</v>
      </c>
      <c r="AL145" s="12">
        <v>0.15106628847568021</v>
      </c>
      <c r="AM145" s="8">
        <v>3712</v>
      </c>
      <c r="AN145" s="8">
        <v>4768</v>
      </c>
      <c r="AO145" s="8">
        <v>4716</v>
      </c>
      <c r="AP145" s="9">
        <v>9484</v>
      </c>
      <c r="AQ145" s="13">
        <v>-3.6768568126903656E-3</v>
      </c>
      <c r="AR145" s="10">
        <v>2.5549568965517242</v>
      </c>
      <c r="AS145" s="8">
        <v>1360</v>
      </c>
      <c r="AT145" s="8">
        <v>6290</v>
      </c>
      <c r="AU145" s="8">
        <v>1834</v>
      </c>
      <c r="AV145" s="12">
        <v>0.1433994095318431</v>
      </c>
      <c r="AW145" s="12">
        <v>0.66322226908477433</v>
      </c>
      <c r="AX145" s="12">
        <v>0.19337832138338254</v>
      </c>
      <c r="AY145" s="8">
        <v>3829</v>
      </c>
      <c r="AZ145" s="8">
        <v>4715</v>
      </c>
      <c r="BA145" s="8">
        <v>4723</v>
      </c>
      <c r="BB145" s="9">
        <v>9438</v>
      </c>
      <c r="BC145" s="13">
        <v>-4.8502741459299781E-3</v>
      </c>
      <c r="BD145" s="10">
        <v>2.4648733350744321</v>
      </c>
      <c r="BE145" s="8">
        <v>1279</v>
      </c>
      <c r="BF145" s="8">
        <v>5922</v>
      </c>
      <c r="BG145" s="8">
        <v>2237</v>
      </c>
      <c r="BH145" s="12">
        <v>0.13551599915236279</v>
      </c>
      <c r="BI145" s="12">
        <v>0.6274634456452638</v>
      </c>
      <c r="BJ145" s="12">
        <v>0.23702055520237339</v>
      </c>
      <c r="BK145" s="8">
        <v>3788</v>
      </c>
      <c r="BL145" s="8">
        <v>4556</v>
      </c>
      <c r="BM145" s="8">
        <v>4575</v>
      </c>
      <c r="BN145" s="9">
        <v>9131</v>
      </c>
      <c r="BO145" s="13">
        <v>-3.2528077982623471E-2</v>
      </c>
      <c r="BP145" s="10">
        <v>2.4105068637803591</v>
      </c>
      <c r="BQ145" s="8">
        <v>1183</v>
      </c>
      <c r="BR145" s="8">
        <v>5524</v>
      </c>
      <c r="BS145" s="8">
        <v>2424</v>
      </c>
      <c r="BT145" s="12">
        <v>0.12955864636951045</v>
      </c>
      <c r="BU145" s="12">
        <v>0.604972073157376</v>
      </c>
      <c r="BV145" s="12">
        <v>0.26546928047311358</v>
      </c>
      <c r="BW145" s="24">
        <v>3753</v>
      </c>
      <c r="BX145" s="24">
        <v>4312</v>
      </c>
      <c r="BY145" s="24">
        <v>4414</v>
      </c>
      <c r="BZ145" s="9">
        <v>8726</v>
      </c>
      <c r="CA145" s="55">
        <v>-4.435439710875045E-2</v>
      </c>
      <c r="CB145" s="54">
        <v>2.3250732747135623</v>
      </c>
      <c r="CC145" s="51">
        <v>1059</v>
      </c>
      <c r="CD145" s="51">
        <v>5041</v>
      </c>
      <c r="CE145" s="51">
        <v>2626</v>
      </c>
      <c r="CF145" s="56">
        <v>0.12136144854457942</v>
      </c>
      <c r="CG145" s="56">
        <v>0.57769883107953246</v>
      </c>
      <c r="CH145" s="56">
        <v>0.30093972037588818</v>
      </c>
      <c r="CI145" s="24">
        <v>3651</v>
      </c>
      <c r="CJ145" s="24">
        <v>4049</v>
      </c>
      <c r="CK145" s="24">
        <v>4099</v>
      </c>
      <c r="CL145" s="9">
        <v>8148</v>
      </c>
      <c r="CM145" s="55">
        <v>-7.0937653411880186E-2</v>
      </c>
      <c r="CN145" s="54">
        <v>2.2317173377156942</v>
      </c>
      <c r="CO145" s="51">
        <v>642</v>
      </c>
      <c r="CP145" s="51">
        <v>2970</v>
      </c>
      <c r="CQ145" s="51">
        <v>1403</v>
      </c>
      <c r="CR145" s="56">
        <v>7.8792341678939615E-2</v>
      </c>
      <c r="CS145" s="56">
        <v>0.36450662739322531</v>
      </c>
      <c r="CT145" s="56">
        <v>0.17218949435444281</v>
      </c>
    </row>
    <row r="146" spans="1:98">
      <c r="A146">
        <v>143</v>
      </c>
      <c r="B146" s="4" t="s">
        <v>226</v>
      </c>
      <c r="C146" s="8">
        <v>4639</v>
      </c>
      <c r="D146" s="8">
        <v>7307</v>
      </c>
      <c r="E146" s="8">
        <v>7284</v>
      </c>
      <c r="F146" s="9">
        <v>14591</v>
      </c>
      <c r="G146" s="9"/>
      <c r="H146" s="10">
        <v>3.1452899331752531</v>
      </c>
      <c r="I146" s="14">
        <v>3413</v>
      </c>
      <c r="J146" s="14">
        <v>9798</v>
      </c>
      <c r="K146" s="14">
        <v>1380</v>
      </c>
      <c r="L146" s="12">
        <v>0.23391131519429786</v>
      </c>
      <c r="M146" s="12">
        <v>0.67150983482968951</v>
      </c>
      <c r="N146" s="12">
        <v>9.4578849976012611E-2</v>
      </c>
      <c r="O146" s="8">
        <v>4643</v>
      </c>
      <c r="P146" s="8">
        <v>6997</v>
      </c>
      <c r="Q146" s="8">
        <v>7071</v>
      </c>
      <c r="R146" s="9">
        <v>14068</v>
      </c>
      <c r="S146" s="13">
        <v>-3.5844013432938082E-2</v>
      </c>
      <c r="T146" s="10">
        <v>3.029937540383373</v>
      </c>
      <c r="U146" s="14">
        <v>3037</v>
      </c>
      <c r="V146" s="14">
        <v>9434</v>
      </c>
      <c r="W146" s="14">
        <v>1597</v>
      </c>
      <c r="X146" s="12">
        <v>0.21588001137332954</v>
      </c>
      <c r="Y146" s="12">
        <v>0.67059994313335225</v>
      </c>
      <c r="Z146" s="12">
        <v>0.11352004549331816</v>
      </c>
      <c r="AA146" s="8">
        <v>4402</v>
      </c>
      <c r="AB146" s="8">
        <v>6249</v>
      </c>
      <c r="AC146" s="8">
        <v>6622</v>
      </c>
      <c r="AD146" s="9">
        <v>12871</v>
      </c>
      <c r="AE146" s="13">
        <v>-8.5086721637759433E-2</v>
      </c>
      <c r="AF146" s="10">
        <v>2.9238982280781465</v>
      </c>
      <c r="AG146" s="8">
        <v>2462</v>
      </c>
      <c r="AH146" s="8">
        <v>8464</v>
      </c>
      <c r="AI146" s="8">
        <v>1945</v>
      </c>
      <c r="AJ146" s="12">
        <v>0.19128272861471526</v>
      </c>
      <c r="AK146" s="12">
        <v>0.65760236189884236</v>
      </c>
      <c r="AL146" s="12">
        <v>0.15111490948644238</v>
      </c>
      <c r="AM146" s="8">
        <v>4343</v>
      </c>
      <c r="AN146" s="8">
        <v>5800</v>
      </c>
      <c r="AO146" s="8">
        <v>6167</v>
      </c>
      <c r="AP146" s="9">
        <v>11967</v>
      </c>
      <c r="AQ146" s="13">
        <v>-7.023541294382718E-2</v>
      </c>
      <c r="AR146" s="10">
        <v>2.7554685701128254</v>
      </c>
      <c r="AS146" s="8">
        <v>1929</v>
      </c>
      <c r="AT146" s="8">
        <v>7720</v>
      </c>
      <c r="AU146" s="8">
        <v>2318</v>
      </c>
      <c r="AV146" s="12">
        <v>0.16119328152419152</v>
      </c>
      <c r="AW146" s="12">
        <v>0.64510737862455081</v>
      </c>
      <c r="AX146" s="12">
        <v>0.19369933985125762</v>
      </c>
      <c r="AY146" s="8">
        <v>4301</v>
      </c>
      <c r="AZ146" s="8">
        <v>5453</v>
      </c>
      <c r="BA146" s="8">
        <v>5744</v>
      </c>
      <c r="BB146" s="9">
        <v>11197</v>
      </c>
      <c r="BC146" s="13">
        <v>-6.4343611598562722E-2</v>
      </c>
      <c r="BD146" s="10">
        <v>2.6033480585910254</v>
      </c>
      <c r="BE146" s="8">
        <v>1632</v>
      </c>
      <c r="BF146" s="8">
        <v>6895</v>
      </c>
      <c r="BG146" s="8">
        <v>2670</v>
      </c>
      <c r="BH146" s="12">
        <v>0.14575332678396</v>
      </c>
      <c r="BI146" s="12">
        <v>0.61578994373492901</v>
      </c>
      <c r="BJ146" s="12">
        <v>0.23845672948111102</v>
      </c>
      <c r="BK146" s="8">
        <v>4353</v>
      </c>
      <c r="BL146" s="8">
        <v>5252</v>
      </c>
      <c r="BM146" s="8">
        <v>5350</v>
      </c>
      <c r="BN146" s="9">
        <v>10602</v>
      </c>
      <c r="BO146" s="13">
        <v>-5.3139233723318746E-2</v>
      </c>
      <c r="BP146" s="10">
        <v>2.4355616815988972</v>
      </c>
      <c r="BQ146" s="8">
        <v>1309</v>
      </c>
      <c r="BR146" s="8">
        <v>6381</v>
      </c>
      <c r="BS146" s="8">
        <v>2912</v>
      </c>
      <c r="BT146" s="12">
        <v>0.12346727032635352</v>
      </c>
      <c r="BU146" s="12">
        <v>0.60186757215619691</v>
      </c>
      <c r="BV146" s="12">
        <v>0.27466515751744952</v>
      </c>
      <c r="BW146" s="24">
        <v>4127</v>
      </c>
      <c r="BX146" s="24">
        <v>4811</v>
      </c>
      <c r="BY146" s="24">
        <v>4935</v>
      </c>
      <c r="BZ146" s="9">
        <v>9746</v>
      </c>
      <c r="CA146" s="55">
        <v>-8.0739483116393118E-2</v>
      </c>
      <c r="CB146" s="54">
        <v>2.3615216864550521</v>
      </c>
      <c r="CC146" s="51">
        <v>1074</v>
      </c>
      <c r="CD146" s="51">
        <v>5570</v>
      </c>
      <c r="CE146" s="51">
        <v>3100</v>
      </c>
      <c r="CF146" s="56">
        <v>0.11019905602298379</v>
      </c>
      <c r="CG146" s="56">
        <v>0.57151651959778371</v>
      </c>
      <c r="CH146" s="56">
        <v>0.31807921198440386</v>
      </c>
      <c r="CI146" s="24">
        <v>3784</v>
      </c>
      <c r="CJ146" s="24">
        <v>4211</v>
      </c>
      <c r="CK146" s="24">
        <v>4385</v>
      </c>
      <c r="CL146" s="9">
        <v>8596</v>
      </c>
      <c r="CM146" s="55">
        <v>-0.13378315495579329</v>
      </c>
      <c r="CN146" s="54">
        <v>2.2716701902748415</v>
      </c>
      <c r="CO146" s="51">
        <v>710</v>
      </c>
      <c r="CP146" s="51">
        <v>3674</v>
      </c>
      <c r="CQ146" s="51">
        <v>1987</v>
      </c>
      <c r="CR146" s="56">
        <v>8.2596556537924609E-2</v>
      </c>
      <c r="CS146" s="56">
        <v>0.42740809678920427</v>
      </c>
      <c r="CT146" s="56">
        <v>0.23115402512796648</v>
      </c>
    </row>
    <row r="147" spans="1:98">
      <c r="A147">
        <v>144</v>
      </c>
      <c r="B147" s="4" t="s">
        <v>227</v>
      </c>
      <c r="C147" s="8">
        <v>6008</v>
      </c>
      <c r="D147" s="8">
        <v>9409</v>
      </c>
      <c r="E147" s="8">
        <v>9466</v>
      </c>
      <c r="F147" s="9">
        <v>18875</v>
      </c>
      <c r="G147" s="9"/>
      <c r="H147" s="10">
        <v>3.1416444740346203</v>
      </c>
      <c r="I147" s="14">
        <v>4447</v>
      </c>
      <c r="J147" s="14">
        <v>12625</v>
      </c>
      <c r="K147" s="14">
        <v>1803</v>
      </c>
      <c r="L147" s="12">
        <v>0.23560264900662251</v>
      </c>
      <c r="M147" s="12">
        <v>0.66887417218543044</v>
      </c>
      <c r="N147" s="12">
        <v>9.5523178807947015E-2</v>
      </c>
      <c r="O147" s="8">
        <v>6240</v>
      </c>
      <c r="P147" s="8">
        <v>9189</v>
      </c>
      <c r="Q147" s="8">
        <v>9078</v>
      </c>
      <c r="R147" s="9">
        <v>18267</v>
      </c>
      <c r="S147" s="13">
        <v>-3.2211920529801374E-2</v>
      </c>
      <c r="T147" s="10">
        <v>2.9274038461538461</v>
      </c>
      <c r="U147" s="14">
        <v>3975</v>
      </c>
      <c r="V147" s="14">
        <v>12182</v>
      </c>
      <c r="W147" s="14">
        <v>2110</v>
      </c>
      <c r="X147" s="12">
        <v>0.21760551814747905</v>
      </c>
      <c r="Y147" s="12">
        <v>0.66688564077297863</v>
      </c>
      <c r="Z147" s="12">
        <v>0.11550884107954235</v>
      </c>
      <c r="AA147" s="8">
        <v>6228</v>
      </c>
      <c r="AB147" s="8">
        <v>8478</v>
      </c>
      <c r="AC147" s="8">
        <v>8498</v>
      </c>
      <c r="AD147" s="9">
        <v>16976</v>
      </c>
      <c r="AE147" s="13">
        <v>-7.0673892812174954E-2</v>
      </c>
      <c r="AF147" s="10">
        <v>2.7257546563904946</v>
      </c>
      <c r="AG147" s="8">
        <v>3261</v>
      </c>
      <c r="AH147" s="8">
        <v>11277</v>
      </c>
      <c r="AI147" s="8">
        <v>2438</v>
      </c>
      <c r="AJ147" s="12">
        <v>0.19209472196041472</v>
      </c>
      <c r="AK147" s="12">
        <v>0.66429076343072568</v>
      </c>
      <c r="AL147" s="12">
        <v>0.14361451460885957</v>
      </c>
      <c r="AM147" s="8">
        <v>6655</v>
      </c>
      <c r="AN147" s="8">
        <v>8417</v>
      </c>
      <c r="AO147" s="8">
        <v>8139</v>
      </c>
      <c r="AP147" s="9">
        <v>16556</v>
      </c>
      <c r="AQ147" s="13">
        <v>-2.4740810556079129E-2</v>
      </c>
      <c r="AR147" s="10">
        <v>2.4877535687453043</v>
      </c>
      <c r="AS147" s="8">
        <v>2674</v>
      </c>
      <c r="AT147" s="8">
        <v>10987</v>
      </c>
      <c r="AU147" s="8">
        <v>2895</v>
      </c>
      <c r="AV147" s="12">
        <v>0.16151244261899009</v>
      </c>
      <c r="AW147" s="12">
        <v>0.66362647982604495</v>
      </c>
      <c r="AX147" s="12">
        <v>0.17486107755496497</v>
      </c>
      <c r="AY147" s="8">
        <v>6587</v>
      </c>
      <c r="AZ147" s="8">
        <v>7971</v>
      </c>
      <c r="BA147" s="8">
        <v>7812</v>
      </c>
      <c r="BB147" s="9">
        <v>15783</v>
      </c>
      <c r="BC147" s="13">
        <v>-4.6690021744382741E-2</v>
      </c>
      <c r="BD147" s="10">
        <v>2.3960831941703353</v>
      </c>
      <c r="BE147" s="8">
        <v>2198</v>
      </c>
      <c r="BF147" s="8">
        <v>10258</v>
      </c>
      <c r="BG147" s="8">
        <v>3318</v>
      </c>
      <c r="BH147" s="12">
        <v>0.13926376481023886</v>
      </c>
      <c r="BI147" s="12">
        <v>0.64993980865488188</v>
      </c>
      <c r="BJ147" s="12">
        <v>0.21022619273902299</v>
      </c>
      <c r="BK147" s="8">
        <v>6332</v>
      </c>
      <c r="BL147" s="8">
        <v>7402</v>
      </c>
      <c r="BM147" s="8">
        <v>7328</v>
      </c>
      <c r="BN147" s="9">
        <v>14730</v>
      </c>
      <c r="BO147" s="13">
        <v>-6.67173541151872E-2</v>
      </c>
      <c r="BP147" s="10">
        <v>2.3262792166771953</v>
      </c>
      <c r="BQ147" s="8">
        <v>1873</v>
      </c>
      <c r="BR147" s="8">
        <v>9249</v>
      </c>
      <c r="BS147" s="8">
        <v>3608</v>
      </c>
      <c r="BT147" s="12">
        <v>0.12715546503733877</v>
      </c>
      <c r="BU147" s="12">
        <v>0.62790224032586561</v>
      </c>
      <c r="BV147" s="12">
        <v>0.24494229463679565</v>
      </c>
      <c r="BW147" s="24">
        <v>6064</v>
      </c>
      <c r="BX147" s="24">
        <v>6785</v>
      </c>
      <c r="BY147" s="24">
        <v>6830</v>
      </c>
      <c r="BZ147" s="9">
        <v>13615</v>
      </c>
      <c r="CA147" s="55">
        <v>-7.5695858791581805E-2</v>
      </c>
      <c r="CB147" s="54">
        <v>2.2452176781002637</v>
      </c>
      <c r="CC147" s="51">
        <v>1686</v>
      </c>
      <c r="CD147" s="51">
        <v>8076</v>
      </c>
      <c r="CE147" s="51">
        <v>3853</v>
      </c>
      <c r="CF147" s="56">
        <v>0.12383400661035622</v>
      </c>
      <c r="CG147" s="56">
        <v>0.59316929856775613</v>
      </c>
      <c r="CH147" s="56">
        <v>0.28299669482188761</v>
      </c>
      <c r="CI147" s="24">
        <v>5781</v>
      </c>
      <c r="CJ147" s="24">
        <v>6174</v>
      </c>
      <c r="CK147" s="24">
        <v>6204</v>
      </c>
      <c r="CL147" s="9">
        <v>12378</v>
      </c>
      <c r="CM147" s="55">
        <v>-9.9935369203425495E-2</v>
      </c>
      <c r="CN147" s="54">
        <v>2.1411520498183707</v>
      </c>
      <c r="CO147" s="51">
        <v>1507</v>
      </c>
      <c r="CP147" s="51">
        <v>7062</v>
      </c>
      <c r="CQ147" s="51">
        <v>3248</v>
      </c>
      <c r="CR147" s="56">
        <v>0.12174826304734206</v>
      </c>
      <c r="CS147" s="56">
        <v>0.57052835676199709</v>
      </c>
      <c r="CT147" s="56">
        <v>0.26240103409274518</v>
      </c>
    </row>
    <row r="148" spans="1:98">
      <c r="A148">
        <v>145</v>
      </c>
      <c r="B148" s="4" t="s">
        <v>123</v>
      </c>
      <c r="C148" s="8">
        <v>2690</v>
      </c>
      <c r="D148" s="8">
        <v>4203</v>
      </c>
      <c r="E148" s="8">
        <v>4291</v>
      </c>
      <c r="F148" s="9">
        <v>8494</v>
      </c>
      <c r="G148" s="9"/>
      <c r="H148" s="10">
        <v>3.1576208178438661</v>
      </c>
      <c r="I148" s="14">
        <v>2056</v>
      </c>
      <c r="J148" s="14">
        <v>5503</v>
      </c>
      <c r="K148" s="14">
        <v>935</v>
      </c>
      <c r="L148" s="12">
        <v>0.24205321403343535</v>
      </c>
      <c r="M148" s="12">
        <v>0.64786908405933596</v>
      </c>
      <c r="N148" s="12">
        <v>0.11007770190722863</v>
      </c>
      <c r="O148" s="8">
        <v>2610</v>
      </c>
      <c r="P148" s="8">
        <v>3809</v>
      </c>
      <c r="Q148" s="8">
        <v>3958</v>
      </c>
      <c r="R148" s="9">
        <v>7767</v>
      </c>
      <c r="S148" s="13">
        <v>-8.5589828113962763E-2</v>
      </c>
      <c r="T148" s="10">
        <v>2.9758620689655171</v>
      </c>
      <c r="U148" s="14">
        <v>1685</v>
      </c>
      <c r="V148" s="14">
        <v>5085</v>
      </c>
      <c r="W148" s="14">
        <v>997</v>
      </c>
      <c r="X148" s="12">
        <v>0.21694347882065149</v>
      </c>
      <c r="Y148" s="12">
        <v>0.65469293163383546</v>
      </c>
      <c r="Z148" s="12">
        <v>0.12836358954551308</v>
      </c>
      <c r="AA148" s="8">
        <v>2596</v>
      </c>
      <c r="AB148" s="8">
        <v>3596</v>
      </c>
      <c r="AC148" s="8">
        <v>3756</v>
      </c>
      <c r="AD148" s="9">
        <v>7352</v>
      </c>
      <c r="AE148" s="13">
        <v>-5.3431183211021027E-2</v>
      </c>
      <c r="AF148" s="10">
        <v>2.8320493066255779</v>
      </c>
      <c r="AG148" s="8">
        <v>1370</v>
      </c>
      <c r="AH148" s="8">
        <v>4850</v>
      </c>
      <c r="AI148" s="8">
        <v>1132</v>
      </c>
      <c r="AJ148" s="12">
        <v>0.18634385201305767</v>
      </c>
      <c r="AK148" s="12">
        <v>0.65968443960826983</v>
      </c>
      <c r="AL148" s="12">
        <v>0.15397170837867247</v>
      </c>
      <c r="AM148" s="8">
        <v>2562</v>
      </c>
      <c r="AN148" s="8">
        <v>3324</v>
      </c>
      <c r="AO148" s="8">
        <v>3559</v>
      </c>
      <c r="AP148" s="9">
        <v>6883</v>
      </c>
      <c r="AQ148" s="13">
        <v>-6.3792165397170808E-2</v>
      </c>
      <c r="AR148" s="10">
        <v>2.6865729898516784</v>
      </c>
      <c r="AS148" s="8">
        <v>1160</v>
      </c>
      <c r="AT148" s="8">
        <v>4402</v>
      </c>
      <c r="AU148" s="8">
        <v>1321</v>
      </c>
      <c r="AV148" s="12">
        <v>0.16853116373674271</v>
      </c>
      <c r="AW148" s="12">
        <v>0.63954670928374258</v>
      </c>
      <c r="AX148" s="12">
        <v>0.19192212697951475</v>
      </c>
      <c r="AY148" s="8">
        <v>2551</v>
      </c>
      <c r="AZ148" s="8">
        <v>3141</v>
      </c>
      <c r="BA148" s="8">
        <v>3362</v>
      </c>
      <c r="BB148" s="9">
        <v>6503</v>
      </c>
      <c r="BC148" s="13">
        <v>-5.5208484672381264E-2</v>
      </c>
      <c r="BD148" s="10">
        <v>2.5491963935711484</v>
      </c>
      <c r="BE148" s="8">
        <v>989</v>
      </c>
      <c r="BF148" s="8">
        <v>4016</v>
      </c>
      <c r="BG148" s="8">
        <v>1498</v>
      </c>
      <c r="BH148" s="12">
        <v>0.1520836536982931</v>
      </c>
      <c r="BI148" s="12">
        <v>0.61756112563432264</v>
      </c>
      <c r="BJ148" s="12">
        <v>0.23035522066738429</v>
      </c>
      <c r="BK148" s="8">
        <v>2571</v>
      </c>
      <c r="BL148" s="8">
        <v>2987</v>
      </c>
      <c r="BM148" s="8">
        <v>3186</v>
      </c>
      <c r="BN148" s="9">
        <v>6173</v>
      </c>
      <c r="BO148" s="13">
        <v>-5.0745809626326355E-2</v>
      </c>
      <c r="BP148" s="10">
        <v>2.4010112796577205</v>
      </c>
      <c r="BQ148" s="8">
        <v>887</v>
      </c>
      <c r="BR148" s="8">
        <v>3695</v>
      </c>
      <c r="BS148" s="8">
        <v>1591</v>
      </c>
      <c r="BT148" s="12">
        <v>0.14369026405313462</v>
      </c>
      <c r="BU148" s="12">
        <v>0.59857443706463631</v>
      </c>
      <c r="BV148" s="12">
        <v>0.25773529888222907</v>
      </c>
      <c r="BW148" s="24">
        <v>2412</v>
      </c>
      <c r="BX148" s="24">
        <v>2709</v>
      </c>
      <c r="BY148" s="24">
        <v>2887</v>
      </c>
      <c r="BZ148" s="9">
        <v>5596</v>
      </c>
      <c r="CA148" s="55">
        <v>-0.10310936383130809</v>
      </c>
      <c r="CB148" s="54">
        <v>2.3200663349917083</v>
      </c>
      <c r="CC148" s="51">
        <v>719</v>
      </c>
      <c r="CD148" s="51">
        <v>3263</v>
      </c>
      <c r="CE148" s="51">
        <v>1614</v>
      </c>
      <c r="CF148" s="56">
        <v>0.12848463188000001</v>
      </c>
      <c r="CG148" s="56">
        <v>0.58309506790599996</v>
      </c>
      <c r="CH148" s="56">
        <v>0.288420300214</v>
      </c>
      <c r="CI148" s="24">
        <v>2373</v>
      </c>
      <c r="CJ148" s="24">
        <v>2630</v>
      </c>
      <c r="CK148" s="24">
        <v>2685</v>
      </c>
      <c r="CL148" s="9">
        <v>5315</v>
      </c>
      <c r="CM148" s="55">
        <v>-5.2869238005644359E-2</v>
      </c>
      <c r="CN148" s="54">
        <v>2.239780868099452</v>
      </c>
      <c r="CO148" s="51">
        <v>719</v>
      </c>
      <c r="CP148" s="51">
        <v>3263</v>
      </c>
      <c r="CQ148" s="51">
        <v>1614</v>
      </c>
      <c r="CR148" s="56">
        <v>0.13527751646284103</v>
      </c>
      <c r="CS148" s="56">
        <v>0.61392285983066797</v>
      </c>
      <c r="CT148" s="56">
        <v>0.30366886171213547</v>
      </c>
    </row>
    <row r="149" spans="1:98">
      <c r="A149">
        <v>146</v>
      </c>
      <c r="B149" s="4" t="s">
        <v>124</v>
      </c>
      <c r="C149" s="8">
        <v>2499</v>
      </c>
      <c r="D149" s="8">
        <v>3873</v>
      </c>
      <c r="E149" s="8">
        <v>3761</v>
      </c>
      <c r="F149" s="9">
        <v>7634</v>
      </c>
      <c r="G149" s="9"/>
      <c r="H149" s="10">
        <v>3.0548219287715086</v>
      </c>
      <c r="I149" s="14">
        <v>1734</v>
      </c>
      <c r="J149" s="14">
        <v>5251</v>
      </c>
      <c r="K149" s="14">
        <v>649</v>
      </c>
      <c r="L149" s="12">
        <v>0.2271417343463453</v>
      </c>
      <c r="M149" s="12">
        <v>0.68784385643175272</v>
      </c>
      <c r="N149" s="12">
        <v>8.5014409221902024E-2</v>
      </c>
      <c r="O149" s="8">
        <v>2344</v>
      </c>
      <c r="P149" s="8">
        <v>3539</v>
      </c>
      <c r="Q149" s="8">
        <v>3738</v>
      </c>
      <c r="R149" s="9">
        <v>7277</v>
      </c>
      <c r="S149" s="13">
        <v>-4.6764474718365201E-2</v>
      </c>
      <c r="T149" s="10">
        <v>3.1045221843003414</v>
      </c>
      <c r="U149" s="14">
        <v>1619</v>
      </c>
      <c r="V149" s="14">
        <v>4879</v>
      </c>
      <c r="W149" s="14">
        <v>779</v>
      </c>
      <c r="X149" s="12">
        <v>0.222481791947231</v>
      </c>
      <c r="Y149" s="12">
        <v>0.67046859969767758</v>
      </c>
      <c r="Z149" s="12">
        <v>0.10704960835509138</v>
      </c>
      <c r="AA149" s="8">
        <v>2292</v>
      </c>
      <c r="AB149" s="8">
        <v>3349</v>
      </c>
      <c r="AC149" s="8">
        <v>3598</v>
      </c>
      <c r="AD149" s="9">
        <v>6947</v>
      </c>
      <c r="AE149" s="13">
        <v>-4.5348357839769093E-2</v>
      </c>
      <c r="AF149" s="10">
        <v>3.0309773123909252</v>
      </c>
      <c r="AG149" s="8">
        <v>1401</v>
      </c>
      <c r="AH149" s="8">
        <v>4572</v>
      </c>
      <c r="AI149" s="8">
        <v>974</v>
      </c>
      <c r="AJ149" s="12">
        <v>0.20166978551892903</v>
      </c>
      <c r="AK149" s="12">
        <v>0.65812580970202961</v>
      </c>
      <c r="AL149" s="12">
        <v>0.14020440477904131</v>
      </c>
      <c r="AM149" s="8">
        <v>2373</v>
      </c>
      <c r="AN149" s="8">
        <v>3191</v>
      </c>
      <c r="AO149" s="8">
        <v>3287</v>
      </c>
      <c r="AP149" s="9">
        <v>6478</v>
      </c>
      <c r="AQ149" s="13">
        <v>-6.7511155894630748E-2</v>
      </c>
      <c r="AR149" s="10">
        <v>2.7298777918246944</v>
      </c>
      <c r="AS149" s="8">
        <v>1071</v>
      </c>
      <c r="AT149" s="8">
        <v>4199</v>
      </c>
      <c r="AU149" s="8">
        <v>1208</v>
      </c>
      <c r="AV149" s="12">
        <v>0.16532880518678605</v>
      </c>
      <c r="AW149" s="12">
        <v>0.64819388700216118</v>
      </c>
      <c r="AX149" s="12">
        <v>0.18647730781105279</v>
      </c>
      <c r="AY149" s="8">
        <v>2395</v>
      </c>
      <c r="AZ149" s="8">
        <v>3019</v>
      </c>
      <c r="BA149" s="8">
        <v>3185</v>
      </c>
      <c r="BB149" s="9">
        <v>6204</v>
      </c>
      <c r="BC149" s="13">
        <v>-4.2297005248533526E-2</v>
      </c>
      <c r="BD149" s="10">
        <v>2.5903966597077246</v>
      </c>
      <c r="BE149" s="8">
        <v>896</v>
      </c>
      <c r="BF149" s="8">
        <v>3952</v>
      </c>
      <c r="BG149" s="8">
        <v>1356</v>
      </c>
      <c r="BH149" s="12">
        <v>0.14442295293359123</v>
      </c>
      <c r="BI149" s="12">
        <v>0.63700838168923279</v>
      </c>
      <c r="BJ149" s="12">
        <v>0.21856866537717601</v>
      </c>
      <c r="BK149" s="8">
        <v>2447</v>
      </c>
      <c r="BL149" s="8">
        <v>2931</v>
      </c>
      <c r="BM149" s="8">
        <v>3103</v>
      </c>
      <c r="BN149" s="9">
        <v>6034</v>
      </c>
      <c r="BO149" s="13">
        <v>-2.7401676337846514E-2</v>
      </c>
      <c r="BP149" s="10">
        <v>2.4658765835717205</v>
      </c>
      <c r="BQ149" s="8">
        <v>840</v>
      </c>
      <c r="BR149" s="8">
        <v>3688</v>
      </c>
      <c r="BS149" s="8">
        <v>1506</v>
      </c>
      <c r="BT149" s="12">
        <v>0.13921113689095127</v>
      </c>
      <c r="BU149" s="12">
        <v>0.61120318196884327</v>
      </c>
      <c r="BV149" s="12">
        <v>0.24958568114020549</v>
      </c>
      <c r="BW149" s="24">
        <v>2388</v>
      </c>
      <c r="BX149" s="24">
        <v>2802</v>
      </c>
      <c r="BY149" s="24">
        <v>2973</v>
      </c>
      <c r="BZ149" s="9">
        <v>5775</v>
      </c>
      <c r="CA149" s="55">
        <v>-4.4848484848484915E-2</v>
      </c>
      <c r="CB149" s="54">
        <v>2.4183417085427137</v>
      </c>
      <c r="CC149" s="51">
        <v>755</v>
      </c>
      <c r="CD149" s="51">
        <v>3458</v>
      </c>
      <c r="CE149" s="51">
        <v>1562</v>
      </c>
      <c r="CF149" s="56">
        <v>0.13073593073599998</v>
      </c>
      <c r="CG149" s="56">
        <v>0.59878787878799999</v>
      </c>
      <c r="CH149" s="56">
        <v>0.27047619047600002</v>
      </c>
      <c r="CI149" s="24">
        <v>2405</v>
      </c>
      <c r="CJ149" s="24">
        <v>2717</v>
      </c>
      <c r="CK149" s="24">
        <v>2875</v>
      </c>
      <c r="CL149" s="9">
        <v>5592</v>
      </c>
      <c r="CM149" s="55">
        <v>-3.272532188841204E-2</v>
      </c>
      <c r="CN149" s="54">
        <v>2.3251559251559253</v>
      </c>
      <c r="CO149" s="51">
        <v>755</v>
      </c>
      <c r="CP149" s="51">
        <v>3458</v>
      </c>
      <c r="CQ149" s="51">
        <v>1562</v>
      </c>
      <c r="CR149" s="56">
        <v>0.1350143061516452</v>
      </c>
      <c r="CS149" s="56">
        <v>0.6183834048640916</v>
      </c>
      <c r="CT149" s="56">
        <v>0.27932761087267527</v>
      </c>
    </row>
    <row r="150" spans="1:98">
      <c r="A150">
        <v>147</v>
      </c>
      <c r="B150" s="4" t="s">
        <v>125</v>
      </c>
      <c r="C150" s="20">
        <v>6410</v>
      </c>
      <c r="D150" s="20">
        <v>9538</v>
      </c>
      <c r="E150" s="20">
        <v>9870</v>
      </c>
      <c r="F150" s="9">
        <v>19408</v>
      </c>
      <c r="G150" s="13"/>
      <c r="H150" s="10">
        <v>3.0277691107644307</v>
      </c>
      <c r="I150" s="33">
        <v>4605</v>
      </c>
      <c r="J150" s="33">
        <v>12906</v>
      </c>
      <c r="K150" s="33">
        <v>1897</v>
      </c>
      <c r="L150" s="12">
        <v>0.23727328936521022</v>
      </c>
      <c r="M150" s="12">
        <v>0.66498351195383343</v>
      </c>
      <c r="N150" s="12">
        <v>9.7743198680956309E-2</v>
      </c>
      <c r="O150" s="20">
        <v>6518</v>
      </c>
      <c r="P150" s="20">
        <v>9224</v>
      </c>
      <c r="Q150" s="20">
        <v>9584</v>
      </c>
      <c r="R150" s="9">
        <v>18808</v>
      </c>
      <c r="S150" s="13">
        <v>-3.09150865622424E-2</v>
      </c>
      <c r="T150" s="10">
        <v>2.8855477140227062</v>
      </c>
      <c r="U150" s="33">
        <v>4193</v>
      </c>
      <c r="V150" s="33">
        <v>12461</v>
      </c>
      <c r="W150" s="33">
        <v>2154</v>
      </c>
      <c r="X150" s="12">
        <v>0.22293704806465334</v>
      </c>
      <c r="Y150" s="12">
        <v>0.6625372182050191</v>
      </c>
      <c r="Z150" s="12">
        <v>0.11452573373032753</v>
      </c>
      <c r="AA150" s="20">
        <v>6502</v>
      </c>
      <c r="AB150" s="20">
        <v>8648</v>
      </c>
      <c r="AC150" s="20">
        <v>9214</v>
      </c>
      <c r="AD150" s="9">
        <v>17862</v>
      </c>
      <c r="AE150" s="13">
        <v>-5.0297745640153102E-2</v>
      </c>
      <c r="AF150" s="10">
        <v>2.7471547216241157</v>
      </c>
      <c r="AG150" s="33">
        <v>3497</v>
      </c>
      <c r="AH150" s="33">
        <v>11851</v>
      </c>
      <c r="AI150" s="33">
        <v>2514</v>
      </c>
      <c r="AJ150" s="12">
        <v>0.1957787481804949</v>
      </c>
      <c r="AK150" s="12">
        <v>0.66347553465457398</v>
      </c>
      <c r="AL150" s="12">
        <v>0.14074571716493114</v>
      </c>
      <c r="AM150" s="20">
        <v>6977</v>
      </c>
      <c r="AN150" s="20">
        <v>8476</v>
      </c>
      <c r="AO150" s="20">
        <v>8710</v>
      </c>
      <c r="AP150" s="9">
        <v>17186</v>
      </c>
      <c r="AQ150" s="13">
        <v>-3.7845705967976762E-2</v>
      </c>
      <c r="AR150" s="10">
        <v>2.4632363480005735</v>
      </c>
      <c r="AS150" s="33">
        <v>2846</v>
      </c>
      <c r="AT150" s="33">
        <v>11461</v>
      </c>
      <c r="AU150" s="33">
        <v>2879</v>
      </c>
      <c r="AV150" s="12">
        <v>0.1655999069009659</v>
      </c>
      <c r="AW150" s="12">
        <v>0.66688001861980684</v>
      </c>
      <c r="AX150" s="12">
        <v>0.16752007447922729</v>
      </c>
      <c r="AY150" s="20">
        <v>6936</v>
      </c>
      <c r="AZ150" s="20">
        <v>8126</v>
      </c>
      <c r="BA150" s="20">
        <v>8508</v>
      </c>
      <c r="BB150" s="9">
        <v>16634</v>
      </c>
      <c r="BC150" s="13">
        <v>-3.2119166763644791E-2</v>
      </c>
      <c r="BD150" s="10">
        <v>2.3982122260668972</v>
      </c>
      <c r="BE150" s="32">
        <v>2506</v>
      </c>
      <c r="BF150" s="32">
        <v>10868</v>
      </c>
      <c r="BG150" s="32">
        <v>3260</v>
      </c>
      <c r="BH150" s="12">
        <v>0.15065528435734038</v>
      </c>
      <c r="BI150" s="12">
        <v>0.65336058675003006</v>
      </c>
      <c r="BJ150" s="12">
        <v>0.19598412889262956</v>
      </c>
      <c r="BK150" s="20">
        <v>6782</v>
      </c>
      <c r="BL150" s="20">
        <v>7710</v>
      </c>
      <c r="BM150" s="20">
        <v>7988</v>
      </c>
      <c r="BN150" s="9">
        <v>15698</v>
      </c>
      <c r="BO150" s="13">
        <v>-5.6270289767945125E-2</v>
      </c>
      <c r="BP150" s="10">
        <v>2.3146564435269834</v>
      </c>
      <c r="BQ150" s="32">
        <v>2232</v>
      </c>
      <c r="BR150" s="32">
        <v>10023</v>
      </c>
      <c r="BS150" s="32">
        <v>3443</v>
      </c>
      <c r="BT150" s="12">
        <v>0.1421837176710409</v>
      </c>
      <c r="BU150" s="12">
        <v>0.6384889794878329</v>
      </c>
      <c r="BV150" s="12">
        <v>0.21932730284112625</v>
      </c>
      <c r="BW150" s="20">
        <v>6358</v>
      </c>
      <c r="BX150" s="20">
        <v>7064</v>
      </c>
      <c r="BY150" s="20">
        <v>7325</v>
      </c>
      <c r="BZ150" s="9">
        <v>14389</v>
      </c>
      <c r="CA150" s="55">
        <v>-9.0972270484397821E-2</v>
      </c>
      <c r="CB150" s="54">
        <v>2.2631330607109152</v>
      </c>
      <c r="CC150" s="51">
        <v>1794</v>
      </c>
      <c r="CD150" s="51">
        <v>8979</v>
      </c>
      <c r="CE150" s="51">
        <v>3616</v>
      </c>
      <c r="CF150" s="56">
        <v>0.12467857391100001</v>
      </c>
      <c r="CG150" s="56">
        <v>0.62401834734899997</v>
      </c>
      <c r="CH150" s="56">
        <v>0.251303078741</v>
      </c>
      <c r="CI150" s="20">
        <v>6178</v>
      </c>
      <c r="CJ150" s="20">
        <v>6368</v>
      </c>
      <c r="CK150" s="20">
        <v>6707</v>
      </c>
      <c r="CL150" s="9">
        <v>13075</v>
      </c>
      <c r="CM150" s="55">
        <v>-0.10049713193116627</v>
      </c>
      <c r="CN150" s="54">
        <v>2.1163807057300099</v>
      </c>
      <c r="CO150" s="51">
        <v>1794</v>
      </c>
      <c r="CP150" s="51">
        <v>8979</v>
      </c>
      <c r="CQ150" s="51">
        <v>3616</v>
      </c>
      <c r="CR150" s="56">
        <v>0.13720841300191206</v>
      </c>
      <c r="CS150" s="56">
        <v>0.68673040152963671</v>
      </c>
      <c r="CT150" s="56">
        <v>0.27655831739961761</v>
      </c>
    </row>
    <row r="151" spans="1:98">
      <c r="A151">
        <v>148</v>
      </c>
      <c r="B151" s="4" t="s">
        <v>126</v>
      </c>
      <c r="C151" s="8">
        <v>2513</v>
      </c>
      <c r="D151" s="8">
        <v>3889</v>
      </c>
      <c r="E151" s="8">
        <v>4097</v>
      </c>
      <c r="F151" s="9">
        <v>7986</v>
      </c>
      <c r="G151" s="9"/>
      <c r="H151" s="10">
        <v>3.177875049741345</v>
      </c>
      <c r="I151" s="14">
        <v>1902</v>
      </c>
      <c r="J151" s="14">
        <v>5312</v>
      </c>
      <c r="K151" s="14">
        <v>772</v>
      </c>
      <c r="L151" s="12">
        <v>0.23816679188580014</v>
      </c>
      <c r="M151" s="12">
        <v>0.66516403706486349</v>
      </c>
      <c r="N151" s="12">
        <v>9.6669171049336339E-2</v>
      </c>
      <c r="O151" s="8">
        <v>2449</v>
      </c>
      <c r="P151" s="8">
        <v>3727</v>
      </c>
      <c r="Q151" s="8">
        <v>4018</v>
      </c>
      <c r="R151" s="9">
        <v>7745</v>
      </c>
      <c r="S151" s="13">
        <v>-3.0177811169546653E-2</v>
      </c>
      <c r="T151" s="10">
        <v>3.1625153123723968</v>
      </c>
      <c r="U151" s="14">
        <v>1695</v>
      </c>
      <c r="V151" s="14">
        <v>5102</v>
      </c>
      <c r="W151" s="14">
        <v>948</v>
      </c>
      <c r="X151" s="12">
        <v>0.21885087153001936</v>
      </c>
      <c r="Y151" s="12">
        <v>0.65874757908327952</v>
      </c>
      <c r="Z151" s="12">
        <v>0.1224015493867011</v>
      </c>
      <c r="AA151" s="8">
        <v>2417</v>
      </c>
      <c r="AB151" s="8">
        <v>3436</v>
      </c>
      <c r="AC151" s="8">
        <v>3723</v>
      </c>
      <c r="AD151" s="9">
        <v>7159</v>
      </c>
      <c r="AE151" s="13">
        <v>-7.5661717236927051E-2</v>
      </c>
      <c r="AF151" s="10">
        <v>2.9619362846503932</v>
      </c>
      <c r="AG151" s="8">
        <v>1401</v>
      </c>
      <c r="AH151" s="8">
        <v>4633</v>
      </c>
      <c r="AI151" s="8">
        <v>1125</v>
      </c>
      <c r="AJ151" s="12">
        <v>0.19569772314569073</v>
      </c>
      <c r="AK151" s="12">
        <v>0.64715742422125999</v>
      </c>
      <c r="AL151" s="12">
        <v>0.15714485263304931</v>
      </c>
      <c r="AM151" s="8">
        <v>2375</v>
      </c>
      <c r="AN151" s="8">
        <v>3171</v>
      </c>
      <c r="AO151" s="8">
        <v>3515</v>
      </c>
      <c r="AP151" s="9">
        <v>6686</v>
      </c>
      <c r="AQ151" s="13">
        <v>-6.607068026260654E-2</v>
      </c>
      <c r="AR151" s="10">
        <v>2.8151578947368421</v>
      </c>
      <c r="AS151" s="8">
        <v>1151</v>
      </c>
      <c r="AT151" s="8">
        <v>4165</v>
      </c>
      <c r="AU151" s="8">
        <v>1370</v>
      </c>
      <c r="AV151" s="12">
        <v>0.17215076278791505</v>
      </c>
      <c r="AW151" s="12">
        <v>0.62294346395453182</v>
      </c>
      <c r="AX151" s="12">
        <v>0.2049057732575531</v>
      </c>
      <c r="AY151" s="8">
        <v>2403</v>
      </c>
      <c r="AZ151" s="8">
        <v>2965</v>
      </c>
      <c r="BA151" s="8">
        <v>3245</v>
      </c>
      <c r="BB151" s="9">
        <v>6210</v>
      </c>
      <c r="BC151" s="13">
        <v>-7.1193538737660766E-2</v>
      </c>
      <c r="BD151" s="10">
        <v>2.5842696629213484</v>
      </c>
      <c r="BE151" s="8">
        <v>891</v>
      </c>
      <c r="BF151" s="8">
        <v>3831</v>
      </c>
      <c r="BG151" s="8">
        <v>1488</v>
      </c>
      <c r="BH151" s="12">
        <v>0.14347826086956522</v>
      </c>
      <c r="BI151" s="12">
        <v>0.61690821256038653</v>
      </c>
      <c r="BJ151" s="12">
        <v>0.23961352657004831</v>
      </c>
      <c r="BK151" s="8">
        <v>2334</v>
      </c>
      <c r="BL151" s="8">
        <v>2729</v>
      </c>
      <c r="BM151" s="8">
        <v>2982</v>
      </c>
      <c r="BN151" s="9">
        <v>5711</v>
      </c>
      <c r="BO151" s="13">
        <v>-8.0354267310789096E-2</v>
      </c>
      <c r="BP151" s="10">
        <v>2.4468723221936588</v>
      </c>
      <c r="BQ151" s="8">
        <v>697</v>
      </c>
      <c r="BR151" s="8">
        <v>3439</v>
      </c>
      <c r="BS151" s="8">
        <v>1575</v>
      </c>
      <c r="BT151" s="12">
        <v>0.1220451759761863</v>
      </c>
      <c r="BU151" s="12">
        <v>0.60217124846786907</v>
      </c>
      <c r="BV151" s="12">
        <v>0.27578357555594468</v>
      </c>
      <c r="BW151" s="24">
        <v>2206</v>
      </c>
      <c r="BX151" s="24">
        <v>2417</v>
      </c>
      <c r="BY151" s="24">
        <v>2697</v>
      </c>
      <c r="BZ151" s="9">
        <v>5114</v>
      </c>
      <c r="CA151" s="55">
        <v>-0.11673836527180281</v>
      </c>
      <c r="CB151" s="54">
        <v>2.3182230281051677</v>
      </c>
      <c r="CC151" s="51">
        <v>589</v>
      </c>
      <c r="CD151" s="51">
        <v>2949</v>
      </c>
      <c r="CE151" s="51">
        <v>1576</v>
      </c>
      <c r="CF151" s="56">
        <v>0.115174032069</v>
      </c>
      <c r="CG151" s="56">
        <v>0.57665232694599999</v>
      </c>
      <c r="CH151" s="56">
        <v>0.30817364098599997</v>
      </c>
      <c r="CI151" s="24">
        <v>2044</v>
      </c>
      <c r="CJ151" s="24">
        <v>2139</v>
      </c>
      <c r="CK151" s="24">
        <v>2379</v>
      </c>
      <c r="CL151" s="9">
        <v>4518</v>
      </c>
      <c r="CM151" s="55">
        <v>-0.13191677733510399</v>
      </c>
      <c r="CN151" s="54">
        <v>2.2103718199608609</v>
      </c>
      <c r="CO151" s="51">
        <v>589</v>
      </c>
      <c r="CP151" s="51">
        <v>2949</v>
      </c>
      <c r="CQ151" s="51">
        <v>1576</v>
      </c>
      <c r="CR151" s="56">
        <v>0.13036741921204073</v>
      </c>
      <c r="CS151" s="56">
        <v>0.65272244355909692</v>
      </c>
      <c r="CT151" s="56">
        <v>0.34882691456396636</v>
      </c>
    </row>
    <row r="152" spans="1:98">
      <c r="A152">
        <v>149</v>
      </c>
      <c r="B152" s="4" t="s">
        <v>127</v>
      </c>
      <c r="C152" s="8">
        <v>2133</v>
      </c>
      <c r="D152" s="8">
        <v>3746</v>
      </c>
      <c r="E152" s="8">
        <v>3774</v>
      </c>
      <c r="F152" s="9">
        <v>7520</v>
      </c>
      <c r="G152" s="9"/>
      <c r="H152" s="10">
        <v>3.5255508673230191</v>
      </c>
      <c r="I152" s="14">
        <v>1915</v>
      </c>
      <c r="J152" s="14">
        <v>4836</v>
      </c>
      <c r="K152" s="14">
        <v>769</v>
      </c>
      <c r="L152" s="12">
        <v>0.25465425531914893</v>
      </c>
      <c r="M152" s="12">
        <v>0.64308510638297878</v>
      </c>
      <c r="N152" s="12">
        <v>0.10226063829787234</v>
      </c>
      <c r="O152" s="8">
        <v>2164</v>
      </c>
      <c r="P152" s="8">
        <v>3723</v>
      </c>
      <c r="Q152" s="8">
        <v>3733</v>
      </c>
      <c r="R152" s="9">
        <v>7456</v>
      </c>
      <c r="S152" s="13">
        <v>-8.5106382978723527E-3</v>
      </c>
      <c r="T152" s="10">
        <v>3.44547134935305</v>
      </c>
      <c r="U152" s="14">
        <v>1801</v>
      </c>
      <c r="V152" s="14">
        <v>4787</v>
      </c>
      <c r="W152" s="14">
        <v>868</v>
      </c>
      <c r="X152" s="12">
        <v>0.24155042918454936</v>
      </c>
      <c r="Y152" s="12">
        <v>0.64203326180257514</v>
      </c>
      <c r="Z152" s="12">
        <v>0.11641630901287553</v>
      </c>
      <c r="AA152" s="8">
        <v>2112</v>
      </c>
      <c r="AB152" s="8">
        <v>3438</v>
      </c>
      <c r="AC152" s="8">
        <v>3596</v>
      </c>
      <c r="AD152" s="9">
        <v>7034</v>
      </c>
      <c r="AE152" s="13">
        <v>-5.6598712446351951E-2</v>
      </c>
      <c r="AF152" s="10">
        <v>3.3304924242424243</v>
      </c>
      <c r="AG152" s="8">
        <v>1526</v>
      </c>
      <c r="AH152" s="8">
        <v>4514</v>
      </c>
      <c r="AI152" s="8">
        <v>994</v>
      </c>
      <c r="AJ152" s="12">
        <v>0.21694626101791301</v>
      </c>
      <c r="AK152" s="12">
        <v>0.64174011941996023</v>
      </c>
      <c r="AL152" s="12">
        <v>0.14131361956212682</v>
      </c>
      <c r="AM152" s="8">
        <v>2146</v>
      </c>
      <c r="AN152" s="8">
        <v>3354</v>
      </c>
      <c r="AO152" s="8">
        <v>3457</v>
      </c>
      <c r="AP152" s="9">
        <v>6811</v>
      </c>
      <c r="AQ152" s="13">
        <v>-3.1703156098947916E-2</v>
      </c>
      <c r="AR152" s="10">
        <v>3.1738117427772599</v>
      </c>
      <c r="AS152" s="8">
        <v>1236</v>
      </c>
      <c r="AT152" s="8">
        <v>4390</v>
      </c>
      <c r="AU152" s="8">
        <v>1185</v>
      </c>
      <c r="AV152" s="12">
        <v>0.1814711496109235</v>
      </c>
      <c r="AW152" s="12">
        <v>0.64454558801938044</v>
      </c>
      <c r="AX152" s="12">
        <v>0.17398326236969608</v>
      </c>
      <c r="AY152" s="8">
        <v>2161</v>
      </c>
      <c r="AZ152" s="8">
        <v>3100</v>
      </c>
      <c r="BA152" s="8">
        <v>3148</v>
      </c>
      <c r="BB152" s="9">
        <v>6248</v>
      </c>
      <c r="BC152" s="13">
        <v>-8.2660402290412605E-2</v>
      </c>
      <c r="BD152" s="10">
        <v>2.8912540490513652</v>
      </c>
      <c r="BE152" s="8">
        <v>1018</v>
      </c>
      <c r="BF152" s="8">
        <v>3908</v>
      </c>
      <c r="BG152" s="8">
        <v>1322</v>
      </c>
      <c r="BH152" s="12">
        <v>0.16293213828425096</v>
      </c>
      <c r="BI152" s="12">
        <v>0.62548015364916776</v>
      </c>
      <c r="BJ152" s="12">
        <v>0.21158770806658131</v>
      </c>
      <c r="BK152" s="8">
        <v>2101</v>
      </c>
      <c r="BL152" s="8">
        <v>2863</v>
      </c>
      <c r="BM152" s="8">
        <v>2933</v>
      </c>
      <c r="BN152" s="9">
        <v>5796</v>
      </c>
      <c r="BO152" s="13">
        <v>-7.2343149807938545E-2</v>
      </c>
      <c r="BP152" s="10">
        <v>2.7586863398381722</v>
      </c>
      <c r="BQ152" s="8">
        <v>884</v>
      </c>
      <c r="BR152" s="8">
        <v>3569</v>
      </c>
      <c r="BS152" s="8">
        <v>1343</v>
      </c>
      <c r="BT152" s="12">
        <v>0.15251897860593513</v>
      </c>
      <c r="BU152" s="12">
        <v>0.61576949620427879</v>
      </c>
      <c r="BV152" s="12">
        <v>0.23171152518978605</v>
      </c>
      <c r="BW152" s="24">
        <v>2036</v>
      </c>
      <c r="BX152" s="24">
        <v>2698</v>
      </c>
      <c r="BY152" s="24">
        <v>2715</v>
      </c>
      <c r="BZ152" s="9">
        <v>5413</v>
      </c>
      <c r="CA152" s="55">
        <v>-7.0755588398300429E-2</v>
      </c>
      <c r="CB152" s="54">
        <v>2.6586444007858545</v>
      </c>
      <c r="CC152" s="51">
        <v>767</v>
      </c>
      <c r="CD152" s="51">
        <v>3330</v>
      </c>
      <c r="CE152" s="51">
        <v>1316</v>
      </c>
      <c r="CF152" s="56">
        <v>0.141695917236</v>
      </c>
      <c r="CG152" s="56">
        <v>0.61518566414200004</v>
      </c>
      <c r="CH152" s="56">
        <v>0.24311841862200001</v>
      </c>
      <c r="CI152" s="24">
        <v>1929</v>
      </c>
      <c r="CJ152" s="24">
        <v>2449</v>
      </c>
      <c r="CK152" s="24">
        <v>2457</v>
      </c>
      <c r="CL152" s="9">
        <v>4906</v>
      </c>
      <c r="CM152" s="55">
        <v>-0.10334284549531179</v>
      </c>
      <c r="CN152" s="54">
        <v>2.5432866770347329</v>
      </c>
      <c r="CO152" s="51">
        <v>767</v>
      </c>
      <c r="CP152" s="51">
        <v>3330</v>
      </c>
      <c r="CQ152" s="51">
        <v>1316</v>
      </c>
      <c r="CR152" s="56">
        <v>0.15633917651854873</v>
      </c>
      <c r="CS152" s="56">
        <v>0.67876070118222587</v>
      </c>
      <c r="CT152" s="56">
        <v>0.26824296779453732</v>
      </c>
    </row>
    <row r="153" spans="1:98">
      <c r="A153">
        <v>150</v>
      </c>
      <c r="B153" s="4" t="s">
        <v>228</v>
      </c>
      <c r="C153" s="8">
        <v>10852</v>
      </c>
      <c r="D153" s="8">
        <v>16664</v>
      </c>
      <c r="E153" s="8">
        <v>16526</v>
      </c>
      <c r="F153" s="9">
        <v>33190</v>
      </c>
      <c r="G153" s="9"/>
      <c r="H153" s="10">
        <v>3.0584224106155546</v>
      </c>
      <c r="I153" s="14">
        <v>8191</v>
      </c>
      <c r="J153" s="14">
        <v>22167</v>
      </c>
      <c r="K153" s="14">
        <v>2831</v>
      </c>
      <c r="L153" s="12">
        <v>0.24679120216932812</v>
      </c>
      <c r="M153" s="12">
        <v>0.66788189213618565</v>
      </c>
      <c r="N153" s="12">
        <v>8.5296776137390784E-2</v>
      </c>
      <c r="O153" s="8">
        <v>10985</v>
      </c>
      <c r="P153" s="8">
        <v>16254</v>
      </c>
      <c r="Q153" s="8">
        <v>16356</v>
      </c>
      <c r="R153" s="9">
        <v>32610</v>
      </c>
      <c r="S153" s="13">
        <v>-1.7475143115396219E-2</v>
      </c>
      <c r="T153" s="10">
        <v>2.9685935366408738</v>
      </c>
      <c r="U153" s="14">
        <v>7591</v>
      </c>
      <c r="V153" s="14">
        <v>21766</v>
      </c>
      <c r="W153" s="14">
        <v>3253</v>
      </c>
      <c r="X153" s="12">
        <v>0.23278135541245018</v>
      </c>
      <c r="Y153" s="12">
        <v>0.6674639681079424</v>
      </c>
      <c r="Z153" s="12">
        <v>9.9754676479607479E-2</v>
      </c>
      <c r="AA153" s="8">
        <v>10608</v>
      </c>
      <c r="AB153" s="8">
        <v>14744</v>
      </c>
      <c r="AC153" s="8">
        <v>15518</v>
      </c>
      <c r="AD153" s="9">
        <v>30262</v>
      </c>
      <c r="AE153" s="13">
        <v>-7.2002453235203934E-2</v>
      </c>
      <c r="AF153" s="10">
        <v>2.8527526395173455</v>
      </c>
      <c r="AG153" s="8">
        <v>6150</v>
      </c>
      <c r="AH153" s="8">
        <v>20275</v>
      </c>
      <c r="AI153" s="8">
        <v>3837</v>
      </c>
      <c r="AJ153" s="12">
        <v>0.20322516687595005</v>
      </c>
      <c r="AK153" s="12">
        <v>0.669982155839006</v>
      </c>
      <c r="AL153" s="12">
        <v>0.12679267728504395</v>
      </c>
      <c r="AM153" s="8">
        <v>11072</v>
      </c>
      <c r="AN153" s="8">
        <v>14266</v>
      </c>
      <c r="AO153" s="8">
        <v>15071</v>
      </c>
      <c r="AP153" s="9">
        <v>29337</v>
      </c>
      <c r="AQ153" s="13">
        <v>-3.0566386887846186E-2</v>
      </c>
      <c r="AR153" s="10">
        <v>2.6496567919075145</v>
      </c>
      <c r="AS153" s="8">
        <v>5106</v>
      </c>
      <c r="AT153" s="8">
        <v>19586</v>
      </c>
      <c r="AU153" s="8">
        <v>4645</v>
      </c>
      <c r="AV153" s="12">
        <v>0.17404642601492995</v>
      </c>
      <c r="AW153" s="12">
        <v>0.66762109281794324</v>
      </c>
      <c r="AX153" s="12">
        <v>0.15833248116712684</v>
      </c>
      <c r="AY153" s="8">
        <v>11454</v>
      </c>
      <c r="AZ153" s="8">
        <v>13854</v>
      </c>
      <c r="BA153" s="8">
        <v>14584</v>
      </c>
      <c r="BB153" s="9">
        <v>28438</v>
      </c>
      <c r="BC153" s="13">
        <v>-3.0643896785629066E-2</v>
      </c>
      <c r="BD153" s="10">
        <v>2.4828007682905535</v>
      </c>
      <c r="BE153" s="8">
        <v>4275</v>
      </c>
      <c r="BF153" s="8">
        <v>18357</v>
      </c>
      <c r="BG153" s="8">
        <v>5806</v>
      </c>
      <c r="BH153" s="12">
        <v>0.15032702721710386</v>
      </c>
      <c r="BI153" s="12">
        <v>0.64550952950277796</v>
      </c>
      <c r="BJ153" s="12">
        <v>0.20416344328011815</v>
      </c>
      <c r="BK153" s="8">
        <v>11429</v>
      </c>
      <c r="BL153" s="8">
        <v>13282</v>
      </c>
      <c r="BM153" s="8">
        <v>13983</v>
      </c>
      <c r="BN153" s="9">
        <v>27265</v>
      </c>
      <c r="BO153" s="13">
        <v>-4.1247626415359735E-2</v>
      </c>
      <c r="BP153" s="10">
        <v>2.3855980400734973</v>
      </c>
      <c r="BQ153" s="8">
        <v>3819</v>
      </c>
      <c r="BR153" s="8">
        <v>16845</v>
      </c>
      <c r="BS153" s="8">
        <v>6601</v>
      </c>
      <c r="BT153" s="12">
        <v>0.14006968641114984</v>
      </c>
      <c r="BU153" s="12">
        <v>0.61782505043095548</v>
      </c>
      <c r="BV153" s="12">
        <v>0.24210526315789474</v>
      </c>
      <c r="BW153" s="24">
        <v>11015</v>
      </c>
      <c r="BX153" s="24">
        <v>12310</v>
      </c>
      <c r="BY153" s="24">
        <v>13109</v>
      </c>
      <c r="BZ153" s="9">
        <v>25419</v>
      </c>
      <c r="CA153" s="55">
        <v>-6.7705849990830735E-2</v>
      </c>
      <c r="CB153" s="54">
        <v>2.3076713572401273</v>
      </c>
      <c r="CC153" s="51">
        <v>3244</v>
      </c>
      <c r="CD153" s="51">
        <v>15202</v>
      </c>
      <c r="CE153" s="51">
        <v>6973</v>
      </c>
      <c r="CF153" s="56">
        <v>0.1276210708525119</v>
      </c>
      <c r="CG153" s="56">
        <v>0.59805657185569849</v>
      </c>
      <c r="CH153" s="56">
        <v>0.27432235729178961</v>
      </c>
      <c r="CI153" s="24">
        <v>10443</v>
      </c>
      <c r="CJ153" s="24">
        <v>11188</v>
      </c>
      <c r="CK153" s="24">
        <v>12043</v>
      </c>
      <c r="CL153" s="9">
        <v>23231</v>
      </c>
      <c r="CM153" s="55">
        <v>-9.4184494856011339E-2</v>
      </c>
      <c r="CN153" s="54">
        <v>2.2245523317054485</v>
      </c>
      <c r="CO153" s="51">
        <v>2767</v>
      </c>
      <c r="CP153" s="51">
        <v>12668</v>
      </c>
      <c r="CQ153" s="51">
        <v>5430</v>
      </c>
      <c r="CR153" s="56">
        <v>0.11910808833024837</v>
      </c>
      <c r="CS153" s="56">
        <v>0.54530584133270199</v>
      </c>
      <c r="CT153" s="56">
        <v>0.23373939993973569</v>
      </c>
    </row>
    <row r="154" spans="1:98">
      <c r="A154">
        <v>151</v>
      </c>
      <c r="B154" s="4" t="s">
        <v>128</v>
      </c>
      <c r="C154" s="20">
        <v>51451</v>
      </c>
      <c r="D154" s="20">
        <v>75628</v>
      </c>
      <c r="E154" s="20">
        <v>78233</v>
      </c>
      <c r="F154" s="9">
        <v>153861</v>
      </c>
      <c r="G154" s="13"/>
      <c r="H154" s="10">
        <v>2.9904375036442441</v>
      </c>
      <c r="I154" s="21">
        <v>37274</v>
      </c>
      <c r="J154" s="21">
        <v>106374</v>
      </c>
      <c r="K154" s="21">
        <v>10213</v>
      </c>
      <c r="L154" s="12">
        <v>0.24225762213946353</v>
      </c>
      <c r="M154" s="12">
        <v>0.691364283346657</v>
      </c>
      <c r="N154" s="12">
        <v>6.637809451387941E-2</v>
      </c>
      <c r="O154" s="20">
        <v>56027</v>
      </c>
      <c r="P154" s="20">
        <v>79721</v>
      </c>
      <c r="Q154" s="20">
        <v>83211</v>
      </c>
      <c r="R154" s="9">
        <v>162932</v>
      </c>
      <c r="S154" s="13">
        <v>5.8955810764261152E-2</v>
      </c>
      <c r="T154" s="10">
        <v>2.9080978813786209</v>
      </c>
      <c r="U154" s="22">
        <v>36588</v>
      </c>
      <c r="V154" s="22">
        <v>113687</v>
      </c>
      <c r="W154" s="22">
        <v>12657</v>
      </c>
      <c r="X154" s="12">
        <v>0.22455993911570471</v>
      </c>
      <c r="Y154" s="12">
        <v>0.69775734662313116</v>
      </c>
      <c r="Z154" s="12">
        <v>7.7682714261164174E-2</v>
      </c>
      <c r="AA154" s="20">
        <v>60431</v>
      </c>
      <c r="AB154" s="20">
        <v>81027</v>
      </c>
      <c r="AC154" s="20">
        <v>86357</v>
      </c>
      <c r="AD154" s="9">
        <v>167384</v>
      </c>
      <c r="AE154" s="13">
        <v>2.7324282522770194E-2</v>
      </c>
      <c r="AF154" s="10">
        <v>2.7698366732306265</v>
      </c>
      <c r="AG154" s="21">
        <v>32959</v>
      </c>
      <c r="AH154" s="21">
        <v>118509</v>
      </c>
      <c r="AI154" s="21">
        <v>15915</v>
      </c>
      <c r="AJ154" s="12">
        <v>0.19690651436218515</v>
      </c>
      <c r="AK154" s="12">
        <v>0.70800673899536393</v>
      </c>
      <c r="AL154" s="12">
        <v>9.5080772355780718E-2</v>
      </c>
      <c r="AM154" s="20">
        <v>66687</v>
      </c>
      <c r="AN154" s="20">
        <v>83079</v>
      </c>
      <c r="AO154" s="20">
        <v>88636</v>
      </c>
      <c r="AP154" s="9">
        <v>171715</v>
      </c>
      <c r="AQ154" s="13">
        <v>2.5874635568513105E-2</v>
      </c>
      <c r="AR154" s="10">
        <v>2.5749396434087601</v>
      </c>
      <c r="AS154" s="21">
        <v>29845</v>
      </c>
      <c r="AT154" s="21">
        <v>121096</v>
      </c>
      <c r="AU154" s="21">
        <v>20741</v>
      </c>
      <c r="AV154" s="12">
        <v>0.17380543342165797</v>
      </c>
      <c r="AW154" s="12">
        <v>0.70521503654310924</v>
      </c>
      <c r="AX154" s="12">
        <v>0.12078735113414669</v>
      </c>
      <c r="AY154" s="20">
        <v>70894</v>
      </c>
      <c r="AZ154" s="20">
        <v>83705</v>
      </c>
      <c r="BA154" s="20">
        <v>89325</v>
      </c>
      <c r="BB154" s="9">
        <v>173030</v>
      </c>
      <c r="BC154" s="13">
        <v>7.6580380281279226E-3</v>
      </c>
      <c r="BD154" s="10">
        <v>2.4406860947329818</v>
      </c>
      <c r="BE154" s="21">
        <v>27077</v>
      </c>
      <c r="BF154" s="21">
        <v>119343</v>
      </c>
      <c r="BG154" s="21">
        <v>26450</v>
      </c>
      <c r="BH154" s="12">
        <v>0.15648731433855401</v>
      </c>
      <c r="BI154" s="12">
        <v>0.68972432526151539</v>
      </c>
      <c r="BJ154" s="12">
        <v>0.15286366526035947</v>
      </c>
      <c r="BK154" s="20">
        <v>73629</v>
      </c>
      <c r="BL154" s="20">
        <v>81906</v>
      </c>
      <c r="BM154" s="20">
        <v>88674</v>
      </c>
      <c r="BN154" s="9">
        <v>170580</v>
      </c>
      <c r="BO154" s="13">
        <v>-1.4159394324683605E-2</v>
      </c>
      <c r="BP154" s="10">
        <v>2.3167501935378723</v>
      </c>
      <c r="BQ154" s="21">
        <v>23868</v>
      </c>
      <c r="BR154" s="21">
        <v>114343</v>
      </c>
      <c r="BS154" s="21">
        <v>32364</v>
      </c>
      <c r="BT154" s="12">
        <v>0.13992261695392191</v>
      </c>
      <c r="BU154" s="12">
        <v>0.67031891194747328</v>
      </c>
      <c r="BV154" s="12">
        <v>0.18972915933872669</v>
      </c>
      <c r="BW154" s="20">
        <v>75474</v>
      </c>
      <c r="BX154" s="20">
        <v>80584</v>
      </c>
      <c r="BY154" s="20">
        <v>87473</v>
      </c>
      <c r="BZ154" s="9">
        <v>168057</v>
      </c>
      <c r="CA154" s="55">
        <v>-1.5012763526660589E-2</v>
      </c>
      <c r="CB154" s="54">
        <v>2.2266873360362509</v>
      </c>
      <c r="CC154" s="51">
        <v>21472</v>
      </c>
      <c r="CD154" s="51">
        <v>109040</v>
      </c>
      <c r="CE154" s="51">
        <v>37544</v>
      </c>
      <c r="CF154" s="56">
        <v>0.12776693483100002</v>
      </c>
      <c r="CG154" s="56">
        <v>0.64883134193399994</v>
      </c>
      <c r="CH154" s="56">
        <v>0.22340172323499999</v>
      </c>
      <c r="CI154" s="20">
        <v>77707</v>
      </c>
      <c r="CJ154" s="20">
        <v>80994</v>
      </c>
      <c r="CK154" s="20">
        <v>88333</v>
      </c>
      <c r="CL154" s="9">
        <v>169327</v>
      </c>
      <c r="CM154" s="55">
        <v>7.5002805223030045E-3</v>
      </c>
      <c r="CN154" s="54">
        <v>2.1790443589380621</v>
      </c>
      <c r="CO154" s="51">
        <v>21472</v>
      </c>
      <c r="CP154" s="51">
        <v>109040</v>
      </c>
      <c r="CQ154" s="51">
        <v>37544</v>
      </c>
      <c r="CR154" s="56">
        <v>0.12680789242117324</v>
      </c>
      <c r="CS154" s="56">
        <v>0.64396109303300719</v>
      </c>
      <c r="CT154" s="56">
        <v>0.22172482829082191</v>
      </c>
    </row>
    <row r="155" spans="1:98">
      <c r="A155">
        <v>152</v>
      </c>
      <c r="B155" s="4" t="s">
        <v>129</v>
      </c>
      <c r="C155" s="8">
        <v>9184</v>
      </c>
      <c r="D155" s="8">
        <v>15160</v>
      </c>
      <c r="E155" s="8">
        <v>15974</v>
      </c>
      <c r="F155" s="9">
        <v>31134</v>
      </c>
      <c r="G155" s="9"/>
      <c r="H155" s="10">
        <v>3.3900261324041812</v>
      </c>
      <c r="I155" s="14">
        <v>7420</v>
      </c>
      <c r="J155" s="14">
        <v>21061</v>
      </c>
      <c r="K155" s="14">
        <v>2653</v>
      </c>
      <c r="L155" s="12">
        <v>0.23832466114215969</v>
      </c>
      <c r="M155" s="12">
        <v>0.67646303077021908</v>
      </c>
      <c r="N155" s="12">
        <v>8.5212308087621244E-2</v>
      </c>
      <c r="O155" s="8">
        <v>10188</v>
      </c>
      <c r="P155" s="8">
        <v>16531</v>
      </c>
      <c r="Q155" s="8">
        <v>17439</v>
      </c>
      <c r="R155" s="9">
        <v>33970</v>
      </c>
      <c r="S155" s="13">
        <v>9.1090126549752792E-2</v>
      </c>
      <c r="T155" s="10">
        <v>3.3343148802512759</v>
      </c>
      <c r="U155" s="14">
        <v>7720</v>
      </c>
      <c r="V155" s="14">
        <v>22727</v>
      </c>
      <c r="W155" s="14">
        <v>3523</v>
      </c>
      <c r="X155" s="12">
        <v>0.22725934648219018</v>
      </c>
      <c r="Y155" s="12">
        <v>0.66903149838092435</v>
      </c>
      <c r="Z155" s="12">
        <v>0.10370915513688549</v>
      </c>
      <c r="AA155" s="8">
        <v>10947</v>
      </c>
      <c r="AB155" s="8">
        <v>16253</v>
      </c>
      <c r="AC155" s="8">
        <v>17724</v>
      </c>
      <c r="AD155" s="9">
        <v>33977</v>
      </c>
      <c r="AE155" s="13">
        <v>2.0606417427138091E-4</v>
      </c>
      <c r="AF155" s="10">
        <v>3.1037727231204895</v>
      </c>
      <c r="AG155" s="8">
        <v>6599</v>
      </c>
      <c r="AH155" s="8">
        <v>22899</v>
      </c>
      <c r="AI155" s="8">
        <v>4451</v>
      </c>
      <c r="AJ155" s="12">
        <v>0.19421961915413369</v>
      </c>
      <c r="AK155" s="12">
        <v>0.67395591135179678</v>
      </c>
      <c r="AL155" s="12">
        <v>0.13100038261176677</v>
      </c>
      <c r="AM155" s="8">
        <v>12898</v>
      </c>
      <c r="AN155" s="8">
        <v>17784</v>
      </c>
      <c r="AO155" s="8">
        <v>19744</v>
      </c>
      <c r="AP155" s="9">
        <v>37528</v>
      </c>
      <c r="AQ155" s="13">
        <v>0.10451187568060738</v>
      </c>
      <c r="AR155" s="10">
        <v>2.9095983873468754</v>
      </c>
      <c r="AS155" s="8">
        <v>6600</v>
      </c>
      <c r="AT155" s="8">
        <v>25202</v>
      </c>
      <c r="AU155" s="8">
        <v>5726</v>
      </c>
      <c r="AV155" s="12">
        <v>0.1758686847154125</v>
      </c>
      <c r="AW155" s="12">
        <v>0.6715519079087614</v>
      </c>
      <c r="AX155" s="12">
        <v>0.15257940737582604</v>
      </c>
      <c r="AY155" s="8">
        <v>14262</v>
      </c>
      <c r="AZ155" s="8">
        <v>18538</v>
      </c>
      <c r="BA155" s="8">
        <v>20663</v>
      </c>
      <c r="BB155" s="9">
        <v>39201</v>
      </c>
      <c r="BC155" s="13">
        <v>4.4580046898315961E-2</v>
      </c>
      <c r="BD155" s="10">
        <v>2.7486327303323517</v>
      </c>
      <c r="BE155" s="8">
        <v>6355</v>
      </c>
      <c r="BF155" s="8">
        <v>25711</v>
      </c>
      <c r="BG155" s="8">
        <v>7076</v>
      </c>
      <c r="BH155" s="12">
        <v>0.16211321139766843</v>
      </c>
      <c r="BI155" s="12">
        <v>0.65587612560904063</v>
      </c>
      <c r="BJ155" s="12">
        <v>0.18050559934695543</v>
      </c>
      <c r="BK155" s="8">
        <v>16021</v>
      </c>
      <c r="BL155" s="8">
        <v>20080</v>
      </c>
      <c r="BM155" s="8">
        <v>22372</v>
      </c>
      <c r="BN155" s="9">
        <v>42452</v>
      </c>
      <c r="BO155" s="13">
        <v>8.2931557868421768E-2</v>
      </c>
      <c r="BP155" s="10">
        <v>2.6497721740215967</v>
      </c>
      <c r="BQ155" s="8">
        <v>6948</v>
      </c>
      <c r="BR155" s="8">
        <v>26729</v>
      </c>
      <c r="BS155" s="8">
        <v>8736</v>
      </c>
      <c r="BT155" s="12">
        <v>0.16366720060303402</v>
      </c>
      <c r="BU155" s="12">
        <v>0.629628757184585</v>
      </c>
      <c r="BV155" s="12">
        <v>0.20578535758032601</v>
      </c>
      <c r="BW155" s="24">
        <v>17660</v>
      </c>
      <c r="BX155" s="24">
        <v>21295</v>
      </c>
      <c r="BY155" s="24">
        <v>23790</v>
      </c>
      <c r="BZ155" s="9">
        <v>45085</v>
      </c>
      <c r="CA155" s="55">
        <v>5.8400798491737849E-2</v>
      </c>
      <c r="CB155" s="54">
        <v>2.5529445073612682</v>
      </c>
      <c r="CC155" s="51">
        <v>7213</v>
      </c>
      <c r="CD155" s="51">
        <v>27537</v>
      </c>
      <c r="CE155" s="51">
        <v>10295</v>
      </c>
      <c r="CF155" s="56">
        <v>0.16012876012900001</v>
      </c>
      <c r="CG155" s="56">
        <v>0.61132201132200004</v>
      </c>
      <c r="CH155" s="56">
        <v>0.22854922854900001</v>
      </c>
      <c r="CI155" s="24">
        <v>18019</v>
      </c>
      <c r="CJ155" s="24">
        <v>21080</v>
      </c>
      <c r="CK155" s="24">
        <v>23727</v>
      </c>
      <c r="CL155" s="9">
        <v>44807</v>
      </c>
      <c r="CM155" s="55">
        <v>-6.2043877072779363E-3</v>
      </c>
      <c r="CN155" s="54">
        <v>2.4866529774127311</v>
      </c>
      <c r="CO155" s="51">
        <v>7213</v>
      </c>
      <c r="CP155" s="51">
        <v>27537</v>
      </c>
      <c r="CQ155" s="51">
        <v>10295</v>
      </c>
      <c r="CR155" s="56">
        <v>0.16097931126832862</v>
      </c>
      <c r="CS155" s="56">
        <v>0.61456915214140651</v>
      </c>
      <c r="CT155" s="56">
        <v>0.22976320664181935</v>
      </c>
    </row>
    <row r="156" spans="1:98">
      <c r="A156">
        <v>153</v>
      </c>
      <c r="B156" s="4" t="s">
        <v>130</v>
      </c>
      <c r="C156" s="8">
        <v>2107</v>
      </c>
      <c r="D156" s="8">
        <v>3485</v>
      </c>
      <c r="E156" s="8">
        <v>3494</v>
      </c>
      <c r="F156" s="9">
        <v>6979</v>
      </c>
      <c r="G156" s="9"/>
      <c r="H156" s="10">
        <v>3.3122923588039868</v>
      </c>
      <c r="I156" s="14">
        <v>1499</v>
      </c>
      <c r="J156" s="14">
        <v>4672</v>
      </c>
      <c r="K156" s="14">
        <v>808</v>
      </c>
      <c r="L156" s="12">
        <v>0.21478721879925491</v>
      </c>
      <c r="M156" s="12">
        <v>0.66943688207479579</v>
      </c>
      <c r="N156" s="12">
        <v>0.11577589912594928</v>
      </c>
      <c r="O156" s="8">
        <v>2066</v>
      </c>
      <c r="P156" s="8">
        <v>3441</v>
      </c>
      <c r="Q156" s="8">
        <v>3603</v>
      </c>
      <c r="R156" s="9">
        <v>7044</v>
      </c>
      <c r="S156" s="13">
        <v>9.3136552514687665E-3</v>
      </c>
      <c r="T156" s="10">
        <v>3.4094869312681508</v>
      </c>
      <c r="U156" s="14">
        <v>1533</v>
      </c>
      <c r="V156" s="14">
        <v>4573</v>
      </c>
      <c r="W156" s="14">
        <v>938</v>
      </c>
      <c r="X156" s="12">
        <v>0.21763202725724021</v>
      </c>
      <c r="Y156" s="12">
        <v>0.64920499716070412</v>
      </c>
      <c r="Z156" s="12">
        <v>0.13316297558205564</v>
      </c>
      <c r="AA156" s="8">
        <v>2131</v>
      </c>
      <c r="AB156" s="8">
        <v>3462</v>
      </c>
      <c r="AC156" s="8">
        <v>3687</v>
      </c>
      <c r="AD156" s="9">
        <v>7149</v>
      </c>
      <c r="AE156" s="13">
        <v>1.4906303236797314E-2</v>
      </c>
      <c r="AF156" s="10">
        <v>3.3547630220553732</v>
      </c>
      <c r="AG156" s="8">
        <v>1468</v>
      </c>
      <c r="AH156" s="8">
        <v>4579</v>
      </c>
      <c r="AI156" s="8">
        <v>1102</v>
      </c>
      <c r="AJ156" s="12">
        <v>0.20534340467198209</v>
      </c>
      <c r="AK156" s="12">
        <v>0.64050916212057629</v>
      </c>
      <c r="AL156" s="12">
        <v>0.15414743320744159</v>
      </c>
      <c r="AM156" s="8">
        <v>2208</v>
      </c>
      <c r="AN156" s="8">
        <v>3374</v>
      </c>
      <c r="AO156" s="8">
        <v>3636</v>
      </c>
      <c r="AP156" s="9">
        <v>7010</v>
      </c>
      <c r="AQ156" s="13">
        <v>-1.9443278780248985E-2</v>
      </c>
      <c r="AR156" s="10">
        <v>3.17481884057971</v>
      </c>
      <c r="AS156" s="8">
        <v>1302</v>
      </c>
      <c r="AT156" s="8">
        <v>4377</v>
      </c>
      <c r="AU156" s="8">
        <v>1331</v>
      </c>
      <c r="AV156" s="12">
        <v>0.18573466476462197</v>
      </c>
      <c r="AW156" s="12">
        <v>0.62439372325249642</v>
      </c>
      <c r="AX156" s="12">
        <v>0.18987161198288161</v>
      </c>
      <c r="AY156" s="8">
        <v>2271</v>
      </c>
      <c r="AZ156" s="8">
        <v>3278</v>
      </c>
      <c r="BA156" s="8">
        <v>3561</v>
      </c>
      <c r="BB156" s="9">
        <v>6839</v>
      </c>
      <c r="BC156" s="13">
        <v>-2.4393723252496446E-2</v>
      </c>
      <c r="BD156" s="10">
        <v>3.0114487010127697</v>
      </c>
      <c r="BE156" s="8">
        <v>1054</v>
      </c>
      <c r="BF156" s="8">
        <v>4231</v>
      </c>
      <c r="BG156" s="8">
        <v>1541</v>
      </c>
      <c r="BH156" s="12">
        <v>0.15411609884486036</v>
      </c>
      <c r="BI156" s="12">
        <v>0.61865769849393182</v>
      </c>
      <c r="BJ156" s="12">
        <v>0.22532533996198276</v>
      </c>
      <c r="BK156" s="8">
        <v>2409</v>
      </c>
      <c r="BL156" s="8">
        <v>3223</v>
      </c>
      <c r="BM156" s="8">
        <v>3532</v>
      </c>
      <c r="BN156" s="9">
        <v>6755</v>
      </c>
      <c r="BO156" s="13">
        <v>-1.2282497441146401E-2</v>
      </c>
      <c r="BP156" s="10">
        <v>2.8040680780406806</v>
      </c>
      <c r="BQ156" s="8">
        <v>940</v>
      </c>
      <c r="BR156" s="8">
        <v>4119</v>
      </c>
      <c r="BS156" s="8">
        <v>1696</v>
      </c>
      <c r="BT156" s="12">
        <v>0.13915618060695781</v>
      </c>
      <c r="BU156" s="12">
        <v>0.6097705403404885</v>
      </c>
      <c r="BV156" s="12">
        <v>0.25107327905255367</v>
      </c>
      <c r="BW156" s="24">
        <v>2458</v>
      </c>
      <c r="BX156" s="24">
        <v>3063</v>
      </c>
      <c r="BY156" s="24">
        <v>3353</v>
      </c>
      <c r="BZ156" s="9">
        <v>6416</v>
      </c>
      <c r="CA156" s="55">
        <v>-5.2836658354114663E-2</v>
      </c>
      <c r="CB156" s="54">
        <v>2.610252237591538</v>
      </c>
      <c r="CC156" s="51">
        <v>911</v>
      </c>
      <c r="CD156" s="51">
        <v>3774</v>
      </c>
      <c r="CE156" s="51">
        <v>1731</v>
      </c>
      <c r="CF156" s="56">
        <v>0.14198877805500001</v>
      </c>
      <c r="CG156" s="56">
        <v>0.58821695760600001</v>
      </c>
      <c r="CH156" s="56">
        <v>0.269794264339</v>
      </c>
      <c r="CI156" s="24">
        <v>2479</v>
      </c>
      <c r="CJ156" s="24">
        <v>2939</v>
      </c>
      <c r="CK156" s="24">
        <v>3193</v>
      </c>
      <c r="CL156" s="9">
        <v>6132</v>
      </c>
      <c r="CM156" s="55">
        <v>-4.6314416177429818E-2</v>
      </c>
      <c r="CN156" s="54">
        <v>2.4735780556676077</v>
      </c>
      <c r="CO156" s="51">
        <v>911</v>
      </c>
      <c r="CP156" s="51">
        <v>3774</v>
      </c>
      <c r="CQ156" s="51">
        <v>1731</v>
      </c>
      <c r="CR156" s="56">
        <v>0.14856490541422049</v>
      </c>
      <c r="CS156" s="56">
        <v>0.6154598825831703</v>
      </c>
      <c r="CT156" s="56">
        <v>0.28228962818003916</v>
      </c>
    </row>
    <row r="157" spans="1:98">
      <c r="A157">
        <v>154</v>
      </c>
      <c r="B157" s="4" t="s">
        <v>131</v>
      </c>
      <c r="C157" s="8">
        <v>2401</v>
      </c>
      <c r="D157" s="8">
        <v>3730</v>
      </c>
      <c r="E157" s="8">
        <v>3841</v>
      </c>
      <c r="F157" s="9">
        <v>7571</v>
      </c>
      <c r="G157" s="9"/>
      <c r="H157" s="10">
        <v>3.1532694710537275</v>
      </c>
      <c r="I157" s="14">
        <v>1749</v>
      </c>
      <c r="J157" s="14">
        <v>5133</v>
      </c>
      <c r="K157" s="14">
        <v>689</v>
      </c>
      <c r="L157" s="12">
        <v>0.23101307621186104</v>
      </c>
      <c r="M157" s="12">
        <v>0.67798177255316339</v>
      </c>
      <c r="N157" s="12">
        <v>9.1005151234975559E-2</v>
      </c>
      <c r="O157" s="8">
        <v>2393</v>
      </c>
      <c r="P157" s="8">
        <v>3462</v>
      </c>
      <c r="Q157" s="8">
        <v>3580</v>
      </c>
      <c r="R157" s="9">
        <v>7042</v>
      </c>
      <c r="S157" s="13">
        <v>-6.9871879540351345E-2</v>
      </c>
      <c r="T157" s="10">
        <v>2.9427496865858753</v>
      </c>
      <c r="U157" s="14">
        <v>1394</v>
      </c>
      <c r="V157" s="14">
        <v>4840</v>
      </c>
      <c r="W157" s="14">
        <v>808</v>
      </c>
      <c r="X157" s="12">
        <v>0.19795512638454985</v>
      </c>
      <c r="Y157" s="12">
        <v>0.68730474297074695</v>
      </c>
      <c r="Z157" s="12">
        <v>0.1147401306447032</v>
      </c>
      <c r="AA157" s="8">
        <v>2213</v>
      </c>
      <c r="AB157" s="8">
        <v>3103</v>
      </c>
      <c r="AC157" s="8">
        <v>3277</v>
      </c>
      <c r="AD157" s="9">
        <v>6380</v>
      </c>
      <c r="AE157" s="13">
        <v>-9.4007384265833549E-2</v>
      </c>
      <c r="AF157" s="10">
        <v>2.8829643018526885</v>
      </c>
      <c r="AG157" s="8">
        <v>1161</v>
      </c>
      <c r="AH157" s="8">
        <v>4233</v>
      </c>
      <c r="AI157" s="8">
        <v>986</v>
      </c>
      <c r="AJ157" s="12">
        <v>0.18197492163009404</v>
      </c>
      <c r="AK157" s="12">
        <v>0.66347962382445136</v>
      </c>
      <c r="AL157" s="12">
        <v>0.15454545454545454</v>
      </c>
      <c r="AM157" s="8">
        <v>2191</v>
      </c>
      <c r="AN157" s="8">
        <v>2861</v>
      </c>
      <c r="AO157" s="8">
        <v>3075</v>
      </c>
      <c r="AP157" s="9">
        <v>5936</v>
      </c>
      <c r="AQ157" s="13">
        <v>-6.9592476489028221E-2</v>
      </c>
      <c r="AR157" s="10">
        <v>2.7092651757188499</v>
      </c>
      <c r="AS157" s="8">
        <v>931</v>
      </c>
      <c r="AT157" s="8">
        <v>3843</v>
      </c>
      <c r="AU157" s="8">
        <v>1162</v>
      </c>
      <c r="AV157" s="12">
        <v>0.15683962264150944</v>
      </c>
      <c r="AW157" s="12">
        <v>0.64740566037735847</v>
      </c>
      <c r="AX157" s="12">
        <v>0.19575471698113209</v>
      </c>
      <c r="AY157" s="8">
        <v>2233</v>
      </c>
      <c r="AZ157" s="8">
        <v>2699</v>
      </c>
      <c r="BA157" s="8">
        <v>2935</v>
      </c>
      <c r="BB157" s="9">
        <v>5634</v>
      </c>
      <c r="BC157" s="13">
        <v>-5.0876010781671144E-2</v>
      </c>
      <c r="BD157" s="10">
        <v>2.5230631437527991</v>
      </c>
      <c r="BE157" s="8">
        <v>746</v>
      </c>
      <c r="BF157" s="8">
        <v>3519</v>
      </c>
      <c r="BG157" s="8">
        <v>1364</v>
      </c>
      <c r="BH157" s="12">
        <v>0.13241036563720271</v>
      </c>
      <c r="BI157" s="12">
        <v>0.62460063897763574</v>
      </c>
      <c r="BJ157" s="12">
        <v>0.24210152644657437</v>
      </c>
      <c r="BK157" s="8">
        <v>2215</v>
      </c>
      <c r="BL157" s="8">
        <v>2515</v>
      </c>
      <c r="BM157" s="8">
        <v>2714</v>
      </c>
      <c r="BN157" s="9">
        <v>5229</v>
      </c>
      <c r="BO157" s="13">
        <v>-7.1884984025559095E-2</v>
      </c>
      <c r="BP157" s="10">
        <v>2.3607223476297969</v>
      </c>
      <c r="BQ157" s="8">
        <v>612</v>
      </c>
      <c r="BR157" s="8">
        <v>3045</v>
      </c>
      <c r="BS157" s="8">
        <v>1572</v>
      </c>
      <c r="BT157" s="12">
        <v>0.11703958691910499</v>
      </c>
      <c r="BU157" s="12">
        <v>0.58232931726907633</v>
      </c>
      <c r="BV157" s="12">
        <v>0.30063109581181868</v>
      </c>
      <c r="BW157" s="24">
        <v>2225</v>
      </c>
      <c r="BX157" s="24">
        <v>2462</v>
      </c>
      <c r="BY157" s="24">
        <v>2618</v>
      </c>
      <c r="BZ157" s="9">
        <v>5080</v>
      </c>
      <c r="CA157" s="55">
        <v>-2.9330708661417404E-2</v>
      </c>
      <c r="CB157" s="54">
        <v>2.2831460674157302</v>
      </c>
      <c r="CC157" s="51">
        <v>609</v>
      </c>
      <c r="CD157" s="51">
        <v>2836</v>
      </c>
      <c r="CE157" s="51">
        <v>1633</v>
      </c>
      <c r="CF157" s="56">
        <v>0.119929105947</v>
      </c>
      <c r="CG157" s="56">
        <v>0.55848759354099997</v>
      </c>
      <c r="CH157" s="56">
        <v>0.32158330051199996</v>
      </c>
      <c r="CI157" s="24">
        <v>2177</v>
      </c>
      <c r="CJ157" s="24">
        <v>2300</v>
      </c>
      <c r="CK157" s="24">
        <v>2465</v>
      </c>
      <c r="CL157" s="9">
        <v>4765</v>
      </c>
      <c r="CM157" s="55">
        <v>-6.6107030430220259E-2</v>
      </c>
      <c r="CN157" s="54">
        <v>2.1887919154800182</v>
      </c>
      <c r="CO157" s="51">
        <v>609</v>
      </c>
      <c r="CP157" s="51">
        <v>2836</v>
      </c>
      <c r="CQ157" s="51">
        <v>1633</v>
      </c>
      <c r="CR157" s="56">
        <v>0.12780692549842601</v>
      </c>
      <c r="CS157" s="56">
        <v>0.59517313746065059</v>
      </c>
      <c r="CT157" s="56">
        <v>0.342707240293809</v>
      </c>
    </row>
    <row r="158" spans="1:98">
      <c r="A158">
        <v>155</v>
      </c>
      <c r="B158" s="4" t="s">
        <v>132</v>
      </c>
      <c r="C158" s="8">
        <v>1984</v>
      </c>
      <c r="D158" s="8">
        <v>3445</v>
      </c>
      <c r="E158" s="8">
        <v>3299</v>
      </c>
      <c r="F158" s="9">
        <v>6744</v>
      </c>
      <c r="G158" s="9"/>
      <c r="H158" s="10">
        <v>3.399193548387097</v>
      </c>
      <c r="I158" s="14">
        <v>1570</v>
      </c>
      <c r="J158" s="14">
        <v>4500</v>
      </c>
      <c r="K158" s="14">
        <v>674</v>
      </c>
      <c r="L158" s="12">
        <v>0.23279952550415184</v>
      </c>
      <c r="M158" s="12">
        <v>0.66725978647686834</v>
      </c>
      <c r="N158" s="12">
        <v>9.9940688018979831E-2</v>
      </c>
      <c r="O158" s="8">
        <v>1953</v>
      </c>
      <c r="P158" s="8">
        <v>3327</v>
      </c>
      <c r="Q158" s="8">
        <v>3153</v>
      </c>
      <c r="R158" s="9">
        <v>6480</v>
      </c>
      <c r="S158" s="13">
        <v>-3.9145907473309594E-2</v>
      </c>
      <c r="T158" s="10">
        <v>3.3179723502304146</v>
      </c>
      <c r="U158" s="14">
        <v>1466</v>
      </c>
      <c r="V158" s="14">
        <v>4278</v>
      </c>
      <c r="W158" s="14">
        <v>736</v>
      </c>
      <c r="X158" s="12">
        <v>0.22623456790123456</v>
      </c>
      <c r="Y158" s="12">
        <v>0.66018518518518521</v>
      </c>
      <c r="Z158" s="12">
        <v>0.11358024691358025</v>
      </c>
      <c r="AA158" s="8">
        <v>1893</v>
      </c>
      <c r="AB158" s="8">
        <v>3225</v>
      </c>
      <c r="AC158" s="8">
        <v>3082</v>
      </c>
      <c r="AD158" s="9">
        <v>6307</v>
      </c>
      <c r="AE158" s="13">
        <v>-2.6697530864197572E-2</v>
      </c>
      <c r="AF158" s="10">
        <v>3.3317485472794508</v>
      </c>
      <c r="AG158" s="8">
        <v>1354</v>
      </c>
      <c r="AH158" s="8">
        <v>4100</v>
      </c>
      <c r="AI158" s="8">
        <v>853</v>
      </c>
      <c r="AJ158" s="12">
        <v>0.21468209925479625</v>
      </c>
      <c r="AK158" s="12">
        <v>0.65007134929443477</v>
      </c>
      <c r="AL158" s="12">
        <v>0.135246551450769</v>
      </c>
      <c r="AM158" s="8">
        <v>1984</v>
      </c>
      <c r="AN158" s="8">
        <v>3089</v>
      </c>
      <c r="AO158" s="8">
        <v>3000</v>
      </c>
      <c r="AP158" s="9">
        <v>6089</v>
      </c>
      <c r="AQ158" s="13">
        <v>-3.4564769303948029E-2</v>
      </c>
      <c r="AR158" s="10">
        <v>3.0690524193548385</v>
      </c>
      <c r="AS158" s="8">
        <v>1188</v>
      </c>
      <c r="AT158" s="8">
        <v>3896</v>
      </c>
      <c r="AU158" s="8">
        <v>1005</v>
      </c>
      <c r="AV158" s="12">
        <v>0.1951059287239284</v>
      </c>
      <c r="AW158" s="12">
        <v>0.63984233864345541</v>
      </c>
      <c r="AX158" s="12">
        <v>0.16505173263261619</v>
      </c>
      <c r="AY158" s="8">
        <v>2079</v>
      </c>
      <c r="AZ158" s="8">
        <v>2974</v>
      </c>
      <c r="BA158" s="8">
        <v>2936</v>
      </c>
      <c r="BB158" s="9">
        <v>5910</v>
      </c>
      <c r="BC158" s="13">
        <v>-2.9397273772376442E-2</v>
      </c>
      <c r="BD158" s="10">
        <v>2.8427128427128427</v>
      </c>
      <c r="BE158" s="8">
        <v>1029</v>
      </c>
      <c r="BF158" s="8">
        <v>3700</v>
      </c>
      <c r="BG158" s="8">
        <v>1181</v>
      </c>
      <c r="BH158" s="12">
        <v>0.17411167512690356</v>
      </c>
      <c r="BI158" s="12">
        <v>0.62605752961082906</v>
      </c>
      <c r="BJ158" s="12">
        <v>0.19983079526226735</v>
      </c>
      <c r="BK158" s="8">
        <v>2216</v>
      </c>
      <c r="BL158" s="8">
        <v>2932</v>
      </c>
      <c r="BM158" s="8">
        <v>2944</v>
      </c>
      <c r="BN158" s="9">
        <v>5876</v>
      </c>
      <c r="BO158" s="13">
        <v>-5.7529610829103461E-3</v>
      </c>
      <c r="BP158" s="10">
        <v>2.651624548736462</v>
      </c>
      <c r="BQ158" s="8">
        <v>869</v>
      </c>
      <c r="BR158" s="8">
        <v>3627</v>
      </c>
      <c r="BS158" s="8">
        <v>1380</v>
      </c>
      <c r="BT158" s="12">
        <v>0.14788972089857044</v>
      </c>
      <c r="BU158" s="12">
        <v>0.61725663716814161</v>
      </c>
      <c r="BV158" s="12">
        <v>0.23485364193328795</v>
      </c>
      <c r="BW158" s="24">
        <v>2270</v>
      </c>
      <c r="BX158" s="24">
        <v>2822</v>
      </c>
      <c r="BY158" s="24">
        <v>2880</v>
      </c>
      <c r="BZ158" s="9">
        <v>5702</v>
      </c>
      <c r="CA158" s="55">
        <v>-3.0515608558400631E-2</v>
      </c>
      <c r="CB158" s="54">
        <v>2.5118942731277532</v>
      </c>
      <c r="CC158" s="51">
        <v>809</v>
      </c>
      <c r="CD158" s="51">
        <v>3415</v>
      </c>
      <c r="CE158" s="51">
        <v>1478</v>
      </c>
      <c r="CF158" s="56">
        <v>0.14188004209000002</v>
      </c>
      <c r="CG158" s="56">
        <v>0.59891266222399997</v>
      </c>
      <c r="CH158" s="56">
        <v>0.25920729568599998</v>
      </c>
      <c r="CI158" s="24">
        <v>2258</v>
      </c>
      <c r="CJ158" s="24">
        <v>2718</v>
      </c>
      <c r="CK158" s="24">
        <v>2824</v>
      </c>
      <c r="CL158" s="9">
        <v>5542</v>
      </c>
      <c r="CM158" s="55">
        <v>-2.8870443883074692E-2</v>
      </c>
      <c r="CN158" s="54">
        <v>2.4543844109831707</v>
      </c>
      <c r="CO158" s="51">
        <v>809</v>
      </c>
      <c r="CP158" s="51">
        <v>3415</v>
      </c>
      <c r="CQ158" s="51">
        <v>1478</v>
      </c>
      <c r="CR158" s="56">
        <v>0.14597618188379646</v>
      </c>
      <c r="CS158" s="56">
        <v>0.61620353662937566</v>
      </c>
      <c r="CT158" s="56">
        <v>0.26669072536990257</v>
      </c>
    </row>
    <row r="159" spans="1:98">
      <c r="A159">
        <v>156</v>
      </c>
      <c r="B159" s="4" t="s">
        <v>133</v>
      </c>
      <c r="C159" s="8">
        <v>3336</v>
      </c>
      <c r="D159" s="8">
        <v>4823</v>
      </c>
      <c r="E159" s="8">
        <v>4679</v>
      </c>
      <c r="F159" s="9">
        <v>9502</v>
      </c>
      <c r="G159" s="9"/>
      <c r="H159" s="10">
        <v>2.8483213429256593</v>
      </c>
      <c r="I159" s="14">
        <v>2055</v>
      </c>
      <c r="J159" s="14">
        <v>6556</v>
      </c>
      <c r="K159" s="14">
        <v>891</v>
      </c>
      <c r="L159" s="12">
        <v>0.21627025889286466</v>
      </c>
      <c r="M159" s="12">
        <v>0.68996000841928018</v>
      </c>
      <c r="N159" s="12">
        <v>9.3769732687855184E-2</v>
      </c>
      <c r="O159" s="8">
        <v>3216</v>
      </c>
      <c r="P159" s="8">
        <v>4498</v>
      </c>
      <c r="Q159" s="8">
        <v>4510</v>
      </c>
      <c r="R159" s="9">
        <v>9008</v>
      </c>
      <c r="S159" s="13">
        <v>-5.198905493580297E-2</v>
      </c>
      <c r="T159" s="10">
        <v>2.8009950248756219</v>
      </c>
      <c r="U159" s="14">
        <v>1786</v>
      </c>
      <c r="V159" s="14">
        <v>6125</v>
      </c>
      <c r="W159" s="14">
        <v>1097</v>
      </c>
      <c r="X159" s="12">
        <v>0.19826820603907638</v>
      </c>
      <c r="Y159" s="12">
        <v>0.67995115452930732</v>
      </c>
      <c r="Z159" s="12">
        <v>0.12178063943161634</v>
      </c>
      <c r="AA159" s="8">
        <v>3259</v>
      </c>
      <c r="AB159" s="8">
        <v>4172</v>
      </c>
      <c r="AC159" s="8">
        <v>4240</v>
      </c>
      <c r="AD159" s="9">
        <v>8412</v>
      </c>
      <c r="AE159" s="13">
        <v>-6.6163410301953829E-2</v>
      </c>
      <c r="AF159" s="10">
        <v>2.5811598649892606</v>
      </c>
      <c r="AG159" s="8">
        <v>1437</v>
      </c>
      <c r="AH159" s="8">
        <v>5674</v>
      </c>
      <c r="AI159" s="8">
        <v>1301</v>
      </c>
      <c r="AJ159" s="12">
        <v>0.17082738944365192</v>
      </c>
      <c r="AK159" s="12">
        <v>0.67451260104612454</v>
      </c>
      <c r="AL159" s="12">
        <v>0.15466000951022349</v>
      </c>
      <c r="AM159" s="8">
        <v>3183</v>
      </c>
      <c r="AN159" s="8">
        <v>3858</v>
      </c>
      <c r="AO159" s="8">
        <v>3964</v>
      </c>
      <c r="AP159" s="9">
        <v>7822</v>
      </c>
      <c r="AQ159" s="13">
        <v>-7.0137898240608676E-2</v>
      </c>
      <c r="AR159" s="10">
        <v>2.4574300973923973</v>
      </c>
      <c r="AS159" s="8">
        <v>1169</v>
      </c>
      <c r="AT159" s="8">
        <v>5071</v>
      </c>
      <c r="AU159" s="8">
        <v>1582</v>
      </c>
      <c r="AV159" s="12">
        <v>0.14945026847353618</v>
      </c>
      <c r="AW159" s="12">
        <v>0.64829966760419333</v>
      </c>
      <c r="AX159" s="12">
        <v>0.20225006392227052</v>
      </c>
      <c r="AY159" s="8">
        <v>3311</v>
      </c>
      <c r="AZ159" s="8">
        <v>3781</v>
      </c>
      <c r="BA159" s="8">
        <v>3876</v>
      </c>
      <c r="BB159" s="9">
        <v>7657</v>
      </c>
      <c r="BC159" s="13">
        <v>-2.1094349271286061E-2</v>
      </c>
      <c r="BD159" s="10">
        <v>2.3125943823618242</v>
      </c>
      <c r="BE159" s="8">
        <v>966</v>
      </c>
      <c r="BF159" s="8">
        <v>4851</v>
      </c>
      <c r="BG159" s="8">
        <v>1840</v>
      </c>
      <c r="BH159" s="12">
        <v>0.12615907013190544</v>
      </c>
      <c r="BI159" s="12">
        <v>0.63353793914065559</v>
      </c>
      <c r="BJ159" s="12">
        <v>0.24030299072743894</v>
      </c>
      <c r="BK159" s="8">
        <v>3280</v>
      </c>
      <c r="BL159" s="8">
        <v>3569</v>
      </c>
      <c r="BM159" s="8">
        <v>3674</v>
      </c>
      <c r="BN159" s="9">
        <v>7243</v>
      </c>
      <c r="BO159" s="13">
        <v>-5.4068172913673718E-2</v>
      </c>
      <c r="BP159" s="10">
        <v>2.208231707317073</v>
      </c>
      <c r="BQ159" s="8">
        <v>848</v>
      </c>
      <c r="BR159" s="8">
        <v>4355</v>
      </c>
      <c r="BS159" s="8">
        <v>2040</v>
      </c>
      <c r="BT159" s="12">
        <v>0.11707855860831147</v>
      </c>
      <c r="BU159" s="12">
        <v>0.60127019190942976</v>
      </c>
      <c r="BV159" s="12">
        <v>0.28165124948225873</v>
      </c>
      <c r="BW159" s="24">
        <v>3106</v>
      </c>
      <c r="BX159" s="24">
        <v>3320</v>
      </c>
      <c r="BY159" s="24">
        <v>3333</v>
      </c>
      <c r="BZ159" s="9">
        <v>6653</v>
      </c>
      <c r="CA159" s="55">
        <v>-8.8681797685254762E-2</v>
      </c>
      <c r="CB159" s="54">
        <v>2.1419832582099163</v>
      </c>
      <c r="CC159" s="51">
        <v>693</v>
      </c>
      <c r="CD159" s="51">
        <v>3849</v>
      </c>
      <c r="CE159" s="51">
        <v>2111</v>
      </c>
      <c r="CF159" s="56">
        <v>0.10416353524700001</v>
      </c>
      <c r="CG159" s="56">
        <v>0.578535998798</v>
      </c>
      <c r="CH159" s="56">
        <v>0.317300465955</v>
      </c>
      <c r="CI159" s="24">
        <v>3043</v>
      </c>
      <c r="CJ159" s="24">
        <v>3123</v>
      </c>
      <c r="CK159" s="24">
        <v>3165</v>
      </c>
      <c r="CL159" s="9">
        <v>6288</v>
      </c>
      <c r="CM159" s="55">
        <v>-5.8047073791348547E-2</v>
      </c>
      <c r="CN159" s="54">
        <v>2.0663818600065724</v>
      </c>
      <c r="CO159" s="51">
        <v>693</v>
      </c>
      <c r="CP159" s="51">
        <v>3849</v>
      </c>
      <c r="CQ159" s="51">
        <v>2111</v>
      </c>
      <c r="CR159" s="56">
        <v>0.11020992366412213</v>
      </c>
      <c r="CS159" s="56">
        <v>0.61211832061068705</v>
      </c>
      <c r="CT159" s="56">
        <v>0.33571882951653942</v>
      </c>
    </row>
    <row r="160" spans="1:98">
      <c r="A160">
        <v>157</v>
      </c>
      <c r="B160" s="4" t="s">
        <v>134</v>
      </c>
      <c r="C160" s="8">
        <v>3969</v>
      </c>
      <c r="D160" s="8">
        <v>6643</v>
      </c>
      <c r="E160" s="8">
        <v>6709</v>
      </c>
      <c r="F160" s="9">
        <v>13352</v>
      </c>
      <c r="G160" s="9"/>
      <c r="H160" s="10">
        <v>3.3640715545477451</v>
      </c>
      <c r="I160" s="14">
        <v>3024</v>
      </c>
      <c r="J160" s="14">
        <v>8927</v>
      </c>
      <c r="K160" s="14">
        <v>1401</v>
      </c>
      <c r="L160" s="12">
        <v>0.22648292390653085</v>
      </c>
      <c r="M160" s="12">
        <v>0.66858897543439189</v>
      </c>
      <c r="N160" s="12">
        <v>0.10492810065907729</v>
      </c>
      <c r="O160" s="8">
        <v>4104</v>
      </c>
      <c r="P160" s="8">
        <v>6596</v>
      </c>
      <c r="Q160" s="8">
        <v>6685</v>
      </c>
      <c r="R160" s="9">
        <v>13281</v>
      </c>
      <c r="S160" s="13">
        <v>-5.3175554224086374E-3</v>
      </c>
      <c r="T160" s="10">
        <v>3.2361111111111112</v>
      </c>
      <c r="U160" s="14">
        <v>2741</v>
      </c>
      <c r="V160" s="14">
        <v>8914</v>
      </c>
      <c r="W160" s="14">
        <v>1626</v>
      </c>
      <c r="X160" s="12">
        <v>0.20638506136586102</v>
      </c>
      <c r="Y160" s="12">
        <v>0.67118439876515323</v>
      </c>
      <c r="Z160" s="12">
        <v>0.12243053986898576</v>
      </c>
      <c r="AA160" s="8">
        <v>3850</v>
      </c>
      <c r="AB160" s="8">
        <v>5908</v>
      </c>
      <c r="AC160" s="8">
        <v>6125</v>
      </c>
      <c r="AD160" s="9">
        <v>12033</v>
      </c>
      <c r="AE160" s="13">
        <v>-9.3968827648520437E-2</v>
      </c>
      <c r="AF160" s="10">
        <v>3.1254545454545455</v>
      </c>
      <c r="AG160" s="8">
        <v>2158</v>
      </c>
      <c r="AH160" s="8">
        <v>7961</v>
      </c>
      <c r="AI160" s="8">
        <v>1912</v>
      </c>
      <c r="AJ160" s="12">
        <v>0.17934014792653535</v>
      </c>
      <c r="AK160" s="12">
        <v>0.66159727416271918</v>
      </c>
      <c r="AL160" s="12">
        <v>0.15889636832045209</v>
      </c>
      <c r="AM160" s="8">
        <v>3898</v>
      </c>
      <c r="AN160" s="8">
        <v>5532</v>
      </c>
      <c r="AO160" s="8">
        <v>5793</v>
      </c>
      <c r="AP160" s="9">
        <v>11325</v>
      </c>
      <c r="AQ160" s="13">
        <v>-5.8838194963849455E-2</v>
      </c>
      <c r="AR160" s="10">
        <v>2.905336069779374</v>
      </c>
      <c r="AS160" s="8">
        <v>1860</v>
      </c>
      <c r="AT160" s="8">
        <v>7231</v>
      </c>
      <c r="AU160" s="8">
        <v>2234</v>
      </c>
      <c r="AV160" s="12">
        <v>0.16423841059602648</v>
      </c>
      <c r="AW160" s="12">
        <v>0.63849889624724065</v>
      </c>
      <c r="AX160" s="12">
        <v>0.19726269315673289</v>
      </c>
      <c r="AY160" s="8">
        <v>4072</v>
      </c>
      <c r="AZ160" s="8">
        <v>5315</v>
      </c>
      <c r="BA160" s="8">
        <v>5673</v>
      </c>
      <c r="BB160" s="9">
        <v>10988</v>
      </c>
      <c r="BC160" s="13">
        <v>-2.9757174392936014E-2</v>
      </c>
      <c r="BD160" s="10">
        <v>2.6984282907662083</v>
      </c>
      <c r="BE160" s="8">
        <v>1588</v>
      </c>
      <c r="BF160" s="8">
        <v>6750</v>
      </c>
      <c r="BG160" s="8">
        <v>2650</v>
      </c>
      <c r="BH160" s="12">
        <v>0.14452129595922825</v>
      </c>
      <c r="BI160" s="12">
        <v>0.61430651619949039</v>
      </c>
      <c r="BJ160" s="12">
        <v>0.24117218784128139</v>
      </c>
      <c r="BK160" s="8">
        <v>4122</v>
      </c>
      <c r="BL160" s="8">
        <v>5087</v>
      </c>
      <c r="BM160" s="8">
        <v>5377</v>
      </c>
      <c r="BN160" s="9">
        <v>10464</v>
      </c>
      <c r="BO160" s="13">
        <v>-4.7688387331634496E-2</v>
      </c>
      <c r="BP160" s="10">
        <v>2.5385735080058223</v>
      </c>
      <c r="BQ160" s="8">
        <v>1327</v>
      </c>
      <c r="BR160" s="8">
        <v>6228</v>
      </c>
      <c r="BS160" s="8">
        <v>2909</v>
      </c>
      <c r="BT160" s="12">
        <v>0.12681574923547401</v>
      </c>
      <c r="BU160" s="12">
        <v>0.59518348623853212</v>
      </c>
      <c r="BV160" s="12">
        <v>0.27800076452599387</v>
      </c>
      <c r="BW160" s="24">
        <v>4097</v>
      </c>
      <c r="BX160" s="24">
        <v>4811</v>
      </c>
      <c r="BY160" s="24">
        <v>5150</v>
      </c>
      <c r="BZ160" s="9">
        <v>9961</v>
      </c>
      <c r="CA160" s="55">
        <v>-5.049693805842792E-2</v>
      </c>
      <c r="CB160" s="54">
        <v>2.4312911886746398</v>
      </c>
      <c r="CC160" s="51">
        <v>1160</v>
      </c>
      <c r="CD160" s="51">
        <v>5722</v>
      </c>
      <c r="CE160" s="51">
        <v>3077</v>
      </c>
      <c r="CF160" s="56">
        <v>0.11647755798800001</v>
      </c>
      <c r="CG160" s="56">
        <v>0.57455567828099996</v>
      </c>
      <c r="CH160" s="56">
        <v>0.30896676373100002</v>
      </c>
      <c r="CI160" s="24">
        <v>4131</v>
      </c>
      <c r="CJ160" s="24">
        <v>4683</v>
      </c>
      <c r="CK160" s="24">
        <v>4916</v>
      </c>
      <c r="CL160" s="9">
        <v>9599</v>
      </c>
      <c r="CM160" s="55">
        <v>-3.7712261693926497E-2</v>
      </c>
      <c r="CN160" s="54">
        <v>2.3236504478334545</v>
      </c>
      <c r="CO160" s="51">
        <v>1160</v>
      </c>
      <c r="CP160" s="51">
        <v>5722</v>
      </c>
      <c r="CQ160" s="51">
        <v>3077</v>
      </c>
      <c r="CR160" s="56">
        <v>0.12084592145015106</v>
      </c>
      <c r="CS160" s="56">
        <v>0.59610376080841754</v>
      </c>
      <c r="CT160" s="56">
        <v>0.32055422439837483</v>
      </c>
    </row>
    <row r="161" spans="1:98">
      <c r="A161">
        <v>158</v>
      </c>
      <c r="B161" s="4" t="s">
        <v>135</v>
      </c>
      <c r="C161" s="8">
        <v>4846</v>
      </c>
      <c r="D161" s="8">
        <v>8214</v>
      </c>
      <c r="E161" s="8">
        <v>8366</v>
      </c>
      <c r="F161" s="9">
        <v>16580</v>
      </c>
      <c r="G161" s="9"/>
      <c r="H161" s="10">
        <v>3.4213784564589353</v>
      </c>
      <c r="I161" s="14">
        <v>3983</v>
      </c>
      <c r="J161" s="14">
        <v>10966</v>
      </c>
      <c r="K161" s="14">
        <v>1631</v>
      </c>
      <c r="L161" s="12">
        <v>0.2402291917973462</v>
      </c>
      <c r="M161" s="12">
        <v>0.66139927623642947</v>
      </c>
      <c r="N161" s="12">
        <v>9.8371531966224363E-2</v>
      </c>
      <c r="O161" s="8">
        <v>4939</v>
      </c>
      <c r="P161" s="8">
        <v>8212</v>
      </c>
      <c r="Q161" s="8">
        <v>8519</v>
      </c>
      <c r="R161" s="9">
        <v>16731</v>
      </c>
      <c r="S161" s="13">
        <v>9.107358262967491E-3</v>
      </c>
      <c r="T161" s="10">
        <v>3.3875278396436528</v>
      </c>
      <c r="U161" s="14">
        <v>3911</v>
      </c>
      <c r="V161" s="14">
        <v>10899</v>
      </c>
      <c r="W161" s="14">
        <v>1921</v>
      </c>
      <c r="X161" s="12">
        <v>0.23375769529615684</v>
      </c>
      <c r="Y161" s="12">
        <v>0.65142549757934376</v>
      </c>
      <c r="Z161" s="12">
        <v>0.11481680712449943</v>
      </c>
      <c r="AA161" s="8">
        <v>5097</v>
      </c>
      <c r="AB161" s="8">
        <v>8093</v>
      </c>
      <c r="AC161" s="8">
        <v>8484</v>
      </c>
      <c r="AD161" s="9">
        <v>16577</v>
      </c>
      <c r="AE161" s="13">
        <v>-9.2044707429322914E-3</v>
      </c>
      <c r="AF161" s="10">
        <v>3.2523052776142829</v>
      </c>
      <c r="AG161" s="8">
        <v>3435</v>
      </c>
      <c r="AH161" s="8">
        <v>10842</v>
      </c>
      <c r="AI161" s="8">
        <v>2238</v>
      </c>
      <c r="AJ161" s="12">
        <v>0.2072148157085118</v>
      </c>
      <c r="AK161" s="12">
        <v>0.65403872835856913</v>
      </c>
      <c r="AL161" s="12">
        <v>0.13500633407733606</v>
      </c>
      <c r="AM161" s="8">
        <v>5432</v>
      </c>
      <c r="AN161" s="8">
        <v>8011</v>
      </c>
      <c r="AO161" s="8">
        <v>8593</v>
      </c>
      <c r="AP161" s="9">
        <v>16604</v>
      </c>
      <c r="AQ161" s="13">
        <v>1.6287627435602747E-3</v>
      </c>
      <c r="AR161" s="10">
        <v>3.0567010309278349</v>
      </c>
      <c r="AS161" s="8">
        <v>3035</v>
      </c>
      <c r="AT161" s="8">
        <v>10866</v>
      </c>
      <c r="AU161" s="8">
        <v>2703</v>
      </c>
      <c r="AV161" s="12">
        <v>0.18278728017345219</v>
      </c>
      <c r="AW161" s="12">
        <v>0.654420621536979</v>
      </c>
      <c r="AX161" s="12">
        <v>0.16279209828956878</v>
      </c>
      <c r="AY161" s="8">
        <v>6051</v>
      </c>
      <c r="AZ161" s="8">
        <v>8415</v>
      </c>
      <c r="BA161" s="8">
        <v>9171</v>
      </c>
      <c r="BB161" s="9">
        <v>17586</v>
      </c>
      <c r="BC161" s="13">
        <v>5.9142375331245445E-2</v>
      </c>
      <c r="BD161" s="10">
        <v>2.9062964799206741</v>
      </c>
      <c r="BE161" s="8">
        <v>2997</v>
      </c>
      <c r="BF161" s="8">
        <v>11283</v>
      </c>
      <c r="BG161" s="8">
        <v>3306</v>
      </c>
      <c r="BH161" s="12">
        <v>0.17041965199590584</v>
      </c>
      <c r="BI161" s="12">
        <v>0.64158990105765945</v>
      </c>
      <c r="BJ161" s="12">
        <v>0.18799044694643466</v>
      </c>
      <c r="BK161" s="8">
        <v>6623</v>
      </c>
      <c r="BL161" s="8">
        <v>8751</v>
      </c>
      <c r="BM161" s="8">
        <v>9549</v>
      </c>
      <c r="BN161" s="9">
        <v>18300</v>
      </c>
      <c r="BO161" s="13">
        <v>4.0600477652678268E-2</v>
      </c>
      <c r="BP161" s="10">
        <v>2.7630982938245507</v>
      </c>
      <c r="BQ161" s="8">
        <v>3019</v>
      </c>
      <c r="BR161" s="8">
        <v>11353</v>
      </c>
      <c r="BS161" s="8">
        <v>3926</v>
      </c>
      <c r="BT161" s="12">
        <v>0.16497267759562842</v>
      </c>
      <c r="BU161" s="12">
        <v>0.62038251366120223</v>
      </c>
      <c r="BV161" s="12">
        <v>0.21453551912568306</v>
      </c>
      <c r="BW161" s="24">
        <v>7089</v>
      </c>
      <c r="BX161" s="24">
        <v>9023</v>
      </c>
      <c r="BY161" s="24">
        <v>9882</v>
      </c>
      <c r="BZ161" s="9">
        <v>18905</v>
      </c>
      <c r="CA161" s="55">
        <v>3.2002115842369783E-2</v>
      </c>
      <c r="CB161" s="54">
        <v>2.6668077302863593</v>
      </c>
      <c r="CC161" s="51">
        <v>3080</v>
      </c>
      <c r="CD161" s="51">
        <v>11458</v>
      </c>
      <c r="CE161" s="51">
        <v>4361</v>
      </c>
      <c r="CF161" s="56">
        <v>0.162971585798</v>
      </c>
      <c r="CG161" s="56">
        <v>0.60627546431000001</v>
      </c>
      <c r="CH161" s="56">
        <v>0.23075294989199999</v>
      </c>
      <c r="CI161" s="24">
        <v>7169</v>
      </c>
      <c r="CJ161" s="24">
        <v>8773</v>
      </c>
      <c r="CK161" s="24">
        <v>9711</v>
      </c>
      <c r="CL161" s="9">
        <v>18484</v>
      </c>
      <c r="CM161" s="55">
        <v>-2.2776455312702781E-2</v>
      </c>
      <c r="CN161" s="54">
        <v>2.5783233365880878</v>
      </c>
      <c r="CO161" s="51">
        <v>3080</v>
      </c>
      <c r="CP161" s="51">
        <v>11458</v>
      </c>
      <c r="CQ161" s="51">
        <v>4361</v>
      </c>
      <c r="CR161" s="56">
        <v>0.16663059943735123</v>
      </c>
      <c r="CS161" s="56">
        <v>0.61988747024453583</v>
      </c>
      <c r="CT161" s="56">
        <v>0.23593378056697684</v>
      </c>
    </row>
    <row r="162" spans="1:98">
      <c r="A162">
        <v>159</v>
      </c>
      <c r="B162" s="4" t="s">
        <v>136</v>
      </c>
      <c r="C162" s="8">
        <v>1139</v>
      </c>
      <c r="D162" s="8">
        <v>1915</v>
      </c>
      <c r="E162" s="8">
        <v>1870</v>
      </c>
      <c r="F162" s="9">
        <v>3785</v>
      </c>
      <c r="G162" s="9"/>
      <c r="H162" s="10">
        <v>3.3230904302019315</v>
      </c>
      <c r="I162" s="14">
        <v>856</v>
      </c>
      <c r="J162" s="14">
        <v>2580</v>
      </c>
      <c r="K162" s="14">
        <v>349</v>
      </c>
      <c r="L162" s="12">
        <v>0.22615587846763541</v>
      </c>
      <c r="M162" s="12">
        <v>0.68163804491413471</v>
      </c>
      <c r="N162" s="12">
        <v>9.2206076618229854E-2</v>
      </c>
      <c r="O162" s="8">
        <v>1313</v>
      </c>
      <c r="P162" s="8">
        <v>2100</v>
      </c>
      <c r="Q162" s="8">
        <v>2001</v>
      </c>
      <c r="R162" s="9">
        <v>4101</v>
      </c>
      <c r="S162" s="13">
        <v>8.3487450462351287E-2</v>
      </c>
      <c r="T162" s="10">
        <v>3.1233815689261233</v>
      </c>
      <c r="U162" s="14">
        <v>791</v>
      </c>
      <c r="V162" s="14">
        <v>2891</v>
      </c>
      <c r="W162" s="14">
        <v>419</v>
      </c>
      <c r="X162" s="12">
        <v>0.19287978541819067</v>
      </c>
      <c r="Y162" s="12">
        <v>0.70495001219214826</v>
      </c>
      <c r="Z162" s="12">
        <v>0.10217020238966106</v>
      </c>
      <c r="AA162" s="8">
        <v>1474</v>
      </c>
      <c r="AB162" s="8">
        <v>2257</v>
      </c>
      <c r="AC162" s="8">
        <v>2020</v>
      </c>
      <c r="AD162" s="9">
        <v>4277</v>
      </c>
      <c r="AE162" s="13">
        <v>4.2916361862960217E-2</v>
      </c>
      <c r="AF162" s="10">
        <v>2.9016282225237449</v>
      </c>
      <c r="AG162" s="8">
        <v>781</v>
      </c>
      <c r="AH162" s="8">
        <v>3002</v>
      </c>
      <c r="AI162" s="8">
        <v>492</v>
      </c>
      <c r="AJ162" s="12">
        <v>0.18260462941314004</v>
      </c>
      <c r="AK162" s="12">
        <v>0.70189385083002109</v>
      </c>
      <c r="AL162" s="12">
        <v>0.11503390226794483</v>
      </c>
      <c r="AM162" s="8">
        <v>1495</v>
      </c>
      <c r="AN162" s="8">
        <v>2279</v>
      </c>
      <c r="AO162" s="8">
        <v>2040</v>
      </c>
      <c r="AP162" s="9">
        <v>4319</v>
      </c>
      <c r="AQ162" s="13">
        <v>9.8199672667758087E-3</v>
      </c>
      <c r="AR162" s="10">
        <v>2.8889632107023413</v>
      </c>
      <c r="AS162" s="8">
        <v>708</v>
      </c>
      <c r="AT162" s="8">
        <v>2937</v>
      </c>
      <c r="AU162" s="8">
        <v>674</v>
      </c>
      <c r="AV162" s="12">
        <v>0.16392683491548971</v>
      </c>
      <c r="AW162" s="12">
        <v>0.68001852280620512</v>
      </c>
      <c r="AX162" s="12">
        <v>0.15605464227830515</v>
      </c>
      <c r="AY162" s="8">
        <v>1426</v>
      </c>
      <c r="AZ162" s="8">
        <v>2077</v>
      </c>
      <c r="BA162" s="8">
        <v>2039</v>
      </c>
      <c r="BB162" s="9">
        <v>4116</v>
      </c>
      <c r="BC162" s="13">
        <v>-4.7001620745542927E-2</v>
      </c>
      <c r="BD162" s="10">
        <v>2.8863955119214588</v>
      </c>
      <c r="BE162" s="8">
        <v>643</v>
      </c>
      <c r="BF162" s="8">
        <v>2685</v>
      </c>
      <c r="BG162" s="8">
        <v>788</v>
      </c>
      <c r="BH162" s="12">
        <v>0.15621963070942663</v>
      </c>
      <c r="BI162" s="12">
        <v>0.65233236151603502</v>
      </c>
      <c r="BJ162" s="12">
        <v>0.19144800777453838</v>
      </c>
      <c r="BK162" s="8">
        <v>1465</v>
      </c>
      <c r="BL162" s="8">
        <v>1963</v>
      </c>
      <c r="BM162" s="8">
        <v>2020</v>
      </c>
      <c r="BN162" s="9">
        <v>3983</v>
      </c>
      <c r="BO162" s="13">
        <v>-3.2312925170068008E-2</v>
      </c>
      <c r="BP162" s="10">
        <v>2.7187713310580204</v>
      </c>
      <c r="BQ162" s="8">
        <v>574</v>
      </c>
      <c r="BR162" s="8">
        <v>2503</v>
      </c>
      <c r="BS162" s="8">
        <v>906</v>
      </c>
      <c r="BT162" s="12">
        <v>0.14411247803163443</v>
      </c>
      <c r="BU162" s="12">
        <v>0.62842078835048953</v>
      </c>
      <c r="BV162" s="12">
        <v>0.22746673361787598</v>
      </c>
      <c r="BW162" s="24">
        <v>1570</v>
      </c>
      <c r="BX162" s="24">
        <v>1963</v>
      </c>
      <c r="BY162" s="24">
        <v>2043</v>
      </c>
      <c r="BZ162" s="9">
        <v>4006</v>
      </c>
      <c r="CA162" s="55">
        <v>5.7413879181228422E-3</v>
      </c>
      <c r="CB162" s="54">
        <v>2.5515923566878982</v>
      </c>
      <c r="CC162" s="51">
        <v>526</v>
      </c>
      <c r="CD162" s="51">
        <v>2482</v>
      </c>
      <c r="CE162" s="51">
        <v>998</v>
      </c>
      <c r="CF162" s="56">
        <v>0.131303045432</v>
      </c>
      <c r="CG162" s="56">
        <v>0.61957064403399997</v>
      </c>
      <c r="CH162" s="56">
        <v>0.24912631053399997</v>
      </c>
      <c r="CI162" s="24">
        <v>1609</v>
      </c>
      <c r="CJ162" s="24">
        <v>1932</v>
      </c>
      <c r="CK162" s="24">
        <v>2034</v>
      </c>
      <c r="CL162" s="9">
        <v>3966</v>
      </c>
      <c r="CM162" s="55">
        <v>-1.0085728693898233E-2</v>
      </c>
      <c r="CN162" s="54">
        <v>2.4648850217526412</v>
      </c>
      <c r="CO162" s="51">
        <v>526</v>
      </c>
      <c r="CP162" s="51">
        <v>2482</v>
      </c>
      <c r="CQ162" s="51">
        <v>998</v>
      </c>
      <c r="CR162" s="56">
        <v>0.13262733232476046</v>
      </c>
      <c r="CS162" s="56">
        <v>0.62581946545637923</v>
      </c>
      <c r="CT162" s="56">
        <v>0.25163893091275846</v>
      </c>
    </row>
    <row r="163" spans="1:98">
      <c r="A163">
        <v>160</v>
      </c>
      <c r="B163" s="4" t="s">
        <v>137</v>
      </c>
      <c r="C163" s="8">
        <v>1022</v>
      </c>
      <c r="D163" s="8">
        <v>1784</v>
      </c>
      <c r="E163" s="8">
        <v>1840</v>
      </c>
      <c r="F163" s="9">
        <v>3624</v>
      </c>
      <c r="G163" s="9"/>
      <c r="H163" s="10">
        <v>3.5459882583170255</v>
      </c>
      <c r="I163" s="14">
        <v>771</v>
      </c>
      <c r="J163" s="14">
        <v>2515</v>
      </c>
      <c r="K163" s="14">
        <v>338</v>
      </c>
      <c r="L163" s="12">
        <v>0.21274834437086093</v>
      </c>
      <c r="M163" s="12">
        <v>0.69398454746136862</v>
      </c>
      <c r="N163" s="12">
        <v>9.3267108167770424E-2</v>
      </c>
      <c r="O163" s="8">
        <v>1012</v>
      </c>
      <c r="P163" s="8">
        <v>1762</v>
      </c>
      <c r="Q163" s="8">
        <v>1809</v>
      </c>
      <c r="R163" s="9">
        <v>3571</v>
      </c>
      <c r="S163" s="13">
        <v>-1.4624724061810146E-2</v>
      </c>
      <c r="T163" s="10">
        <v>3.5286561264822134</v>
      </c>
      <c r="U163" s="14">
        <v>742</v>
      </c>
      <c r="V163" s="14">
        <v>2454</v>
      </c>
      <c r="W163" s="14">
        <v>375</v>
      </c>
      <c r="X163" s="12">
        <v>0.20778493419210306</v>
      </c>
      <c r="Y163" s="12">
        <v>0.68720246429571552</v>
      </c>
      <c r="Z163" s="12">
        <v>0.10501260151218146</v>
      </c>
      <c r="AA163" s="8">
        <v>1003</v>
      </c>
      <c r="AB163" s="8">
        <v>1669</v>
      </c>
      <c r="AC163" s="8">
        <v>1764</v>
      </c>
      <c r="AD163" s="9">
        <v>3433</v>
      </c>
      <c r="AE163" s="13">
        <v>-3.8644637356482825E-2</v>
      </c>
      <c r="AF163" s="10">
        <v>3.4227318045862414</v>
      </c>
      <c r="AG163" s="8">
        <v>699</v>
      </c>
      <c r="AH163" s="8">
        <v>2298</v>
      </c>
      <c r="AI163" s="8">
        <v>436</v>
      </c>
      <c r="AJ163" s="12">
        <v>0.20361200116516168</v>
      </c>
      <c r="AK163" s="12">
        <v>0.66938537722108937</v>
      </c>
      <c r="AL163" s="12">
        <v>0.1270026216137489</v>
      </c>
      <c r="AM163" s="8">
        <v>1043</v>
      </c>
      <c r="AN163" s="8">
        <v>1638</v>
      </c>
      <c r="AO163" s="8">
        <v>1712</v>
      </c>
      <c r="AP163" s="9">
        <v>3350</v>
      </c>
      <c r="AQ163" s="13">
        <v>-2.41771045732595E-2</v>
      </c>
      <c r="AR163" s="10">
        <v>3.2118887823585811</v>
      </c>
      <c r="AS163" s="8">
        <v>641</v>
      </c>
      <c r="AT163" s="8">
        <v>2111</v>
      </c>
      <c r="AU163" s="8">
        <v>598</v>
      </c>
      <c r="AV163" s="12">
        <v>0.19134328358208955</v>
      </c>
      <c r="AW163" s="12">
        <v>0.63014925373134323</v>
      </c>
      <c r="AX163" s="12">
        <v>0.17850746268656717</v>
      </c>
      <c r="AY163" s="8">
        <v>1093</v>
      </c>
      <c r="AZ163" s="8">
        <v>1618</v>
      </c>
      <c r="BA163" s="8">
        <v>1673</v>
      </c>
      <c r="BB163" s="9">
        <v>3291</v>
      </c>
      <c r="BC163" s="13">
        <v>-1.7611940298507434E-2</v>
      </c>
      <c r="BD163" s="10">
        <v>3.010978956999085</v>
      </c>
      <c r="BE163" s="8">
        <v>597</v>
      </c>
      <c r="BF163" s="8">
        <v>1978</v>
      </c>
      <c r="BG163" s="8">
        <v>716</v>
      </c>
      <c r="BH163" s="12">
        <v>0.1814038286235187</v>
      </c>
      <c r="BI163" s="12">
        <v>0.60103312063202674</v>
      </c>
      <c r="BJ163" s="12">
        <v>0.21756305074445456</v>
      </c>
      <c r="BK163" s="8">
        <v>1190</v>
      </c>
      <c r="BL163" s="8">
        <v>1645</v>
      </c>
      <c r="BM163" s="8">
        <v>1681</v>
      </c>
      <c r="BN163" s="9">
        <v>3326</v>
      </c>
      <c r="BO163" s="13">
        <v>1.0635065329686944E-2</v>
      </c>
      <c r="BP163" s="10">
        <v>2.7949579831932772</v>
      </c>
      <c r="BQ163" s="8">
        <v>548</v>
      </c>
      <c r="BR163" s="8">
        <v>1945</v>
      </c>
      <c r="BS163" s="8">
        <v>833</v>
      </c>
      <c r="BT163" s="12">
        <v>0.16476247745039085</v>
      </c>
      <c r="BU163" s="12">
        <v>0.58478653036680694</v>
      </c>
      <c r="BV163" s="12">
        <v>0.25045099218280215</v>
      </c>
      <c r="BW163" s="24">
        <v>1274</v>
      </c>
      <c r="BX163" s="24">
        <v>1699</v>
      </c>
      <c r="BY163" s="24">
        <v>1692</v>
      </c>
      <c r="BZ163" s="9">
        <v>3391</v>
      </c>
      <c r="CA163" s="55">
        <v>1.9168386906517232E-2</v>
      </c>
      <c r="CB163" s="54">
        <v>2.6616954474097332</v>
      </c>
      <c r="CC163" s="51">
        <v>484</v>
      </c>
      <c r="CD163" s="51">
        <v>1999</v>
      </c>
      <c r="CE163" s="51">
        <v>908</v>
      </c>
      <c r="CF163" s="56">
        <v>0.142730757889</v>
      </c>
      <c r="CG163" s="56">
        <v>0.58950162194</v>
      </c>
      <c r="CH163" s="56">
        <v>0.26776762017100003</v>
      </c>
      <c r="CI163" s="24">
        <v>1239</v>
      </c>
      <c r="CJ163" s="24">
        <v>1567</v>
      </c>
      <c r="CK163" s="24">
        <v>1618</v>
      </c>
      <c r="CL163" s="9">
        <v>3185</v>
      </c>
      <c r="CM163" s="55">
        <v>-6.4678178963893274E-2</v>
      </c>
      <c r="CN163" s="54">
        <v>2.5706214689265536</v>
      </c>
      <c r="CO163" s="51">
        <v>484</v>
      </c>
      <c r="CP163" s="51">
        <v>1999</v>
      </c>
      <c r="CQ163" s="51">
        <v>908</v>
      </c>
      <c r="CR163" s="56">
        <v>0.15196232339089483</v>
      </c>
      <c r="CS163" s="56">
        <v>0.62762951334379902</v>
      </c>
      <c r="CT163" s="56">
        <v>0.28508634222919937</v>
      </c>
    </row>
    <row r="164" spans="1:98">
      <c r="A164">
        <v>161</v>
      </c>
      <c r="B164" s="4" t="s">
        <v>138</v>
      </c>
      <c r="C164" s="8">
        <v>2513</v>
      </c>
      <c r="D164" s="8">
        <v>4133</v>
      </c>
      <c r="E164" s="8">
        <v>4223</v>
      </c>
      <c r="F164" s="9">
        <v>8356</v>
      </c>
      <c r="G164" s="9"/>
      <c r="H164" s="10">
        <v>3.3251094309590132</v>
      </c>
      <c r="I164" s="14">
        <v>2057</v>
      </c>
      <c r="J164" s="14">
        <v>5480</v>
      </c>
      <c r="K164" s="14">
        <v>819</v>
      </c>
      <c r="L164" s="12">
        <v>0.24617041646720919</v>
      </c>
      <c r="M164" s="12">
        <v>0.65581617999042607</v>
      </c>
      <c r="N164" s="12">
        <v>9.8013403542364763E-2</v>
      </c>
      <c r="O164" s="8">
        <v>2511</v>
      </c>
      <c r="P164" s="8">
        <v>4023</v>
      </c>
      <c r="Q164" s="8">
        <v>4095</v>
      </c>
      <c r="R164" s="9">
        <v>8118</v>
      </c>
      <c r="S164" s="13">
        <v>-2.8482527525131696E-2</v>
      </c>
      <c r="T164" s="10">
        <v>3.2329749103942653</v>
      </c>
      <c r="U164" s="14">
        <v>1840</v>
      </c>
      <c r="V164" s="14">
        <v>5336</v>
      </c>
      <c r="W164" s="14">
        <v>942</v>
      </c>
      <c r="X164" s="12">
        <v>0.22665681202266569</v>
      </c>
      <c r="Y164" s="12">
        <v>0.65730475486573048</v>
      </c>
      <c r="Z164" s="12">
        <v>0.11603843311160385</v>
      </c>
      <c r="AA164" s="8">
        <v>2395</v>
      </c>
      <c r="AB164" s="8">
        <v>3649</v>
      </c>
      <c r="AC164" s="8">
        <v>3834</v>
      </c>
      <c r="AD164" s="9">
        <v>7483</v>
      </c>
      <c r="AE164" s="13">
        <v>-7.822123675782211E-2</v>
      </c>
      <c r="AF164" s="10">
        <v>3.1244258872651356</v>
      </c>
      <c r="AG164" s="8">
        <v>1495</v>
      </c>
      <c r="AH164" s="8">
        <v>4889</v>
      </c>
      <c r="AI164" s="8">
        <v>1099</v>
      </c>
      <c r="AJ164" s="12">
        <v>0.19978618201256182</v>
      </c>
      <c r="AK164" s="12">
        <v>0.65334758786582925</v>
      </c>
      <c r="AL164" s="12">
        <v>0.14686623012160899</v>
      </c>
      <c r="AM164" s="8">
        <v>2498</v>
      </c>
      <c r="AN164" s="8">
        <v>3493</v>
      </c>
      <c r="AO164" s="8">
        <v>3582</v>
      </c>
      <c r="AP164" s="9">
        <v>7075</v>
      </c>
      <c r="AQ164" s="13">
        <v>-5.4523586796739298E-2</v>
      </c>
      <c r="AR164" s="10">
        <v>2.8322658126501201</v>
      </c>
      <c r="AS164" s="8">
        <v>1210</v>
      </c>
      <c r="AT164" s="8">
        <v>4494</v>
      </c>
      <c r="AU164" s="8">
        <v>1371</v>
      </c>
      <c r="AV164" s="12">
        <v>0.17102473498233214</v>
      </c>
      <c r="AW164" s="12">
        <v>0.63519434628975269</v>
      </c>
      <c r="AX164" s="12">
        <v>0.1937809187279152</v>
      </c>
      <c r="AY164" s="8">
        <v>2560</v>
      </c>
      <c r="AZ164" s="8">
        <v>3264</v>
      </c>
      <c r="BA164" s="8">
        <v>3447</v>
      </c>
      <c r="BB164" s="9">
        <v>6711</v>
      </c>
      <c r="BC164" s="13">
        <v>-5.1448763250883434E-2</v>
      </c>
      <c r="BD164" s="10">
        <v>2.6214843750000001</v>
      </c>
      <c r="BE164" s="8">
        <v>976</v>
      </c>
      <c r="BF164" s="8">
        <v>4167</v>
      </c>
      <c r="BG164" s="8">
        <v>1568</v>
      </c>
      <c r="BH164" s="12">
        <v>0.14543287140515571</v>
      </c>
      <c r="BI164" s="12">
        <v>0.6209208761734466</v>
      </c>
      <c r="BJ164" s="12">
        <v>0.23364625242139769</v>
      </c>
      <c r="BK164" s="8">
        <v>2560</v>
      </c>
      <c r="BL164" s="8">
        <v>3065</v>
      </c>
      <c r="BM164" s="8">
        <v>3342</v>
      </c>
      <c r="BN164" s="9">
        <v>6407</v>
      </c>
      <c r="BO164" s="13">
        <v>-4.5298763224556726E-2</v>
      </c>
      <c r="BP164" s="10">
        <v>2.5027343750000002</v>
      </c>
      <c r="BQ164" s="8">
        <v>839</v>
      </c>
      <c r="BR164" s="8">
        <v>3840</v>
      </c>
      <c r="BS164" s="8">
        <v>1728</v>
      </c>
      <c r="BT164" s="12">
        <v>0.13095052286561573</v>
      </c>
      <c r="BU164" s="12">
        <v>0.5993444669892305</v>
      </c>
      <c r="BV164" s="12">
        <v>0.26970501014515375</v>
      </c>
      <c r="BW164" s="24">
        <v>2533</v>
      </c>
      <c r="BX164" s="24">
        <v>2873</v>
      </c>
      <c r="BY164" s="24">
        <v>3104</v>
      </c>
      <c r="BZ164" s="9">
        <v>5977</v>
      </c>
      <c r="CA164" s="55">
        <v>-7.1942446043165464E-2</v>
      </c>
      <c r="CB164" s="54">
        <v>2.3596525858665616</v>
      </c>
      <c r="CC164" s="51">
        <v>724</v>
      </c>
      <c r="CD164" s="51">
        <v>3435</v>
      </c>
      <c r="CE164" s="51">
        <v>1818</v>
      </c>
      <c r="CF164" s="56">
        <v>0.121131002175</v>
      </c>
      <c r="CG164" s="56">
        <v>0.57470302827499997</v>
      </c>
      <c r="CH164" s="56">
        <v>0.30416596954999997</v>
      </c>
      <c r="CI164" s="24">
        <v>2534</v>
      </c>
      <c r="CJ164" s="24">
        <v>2810</v>
      </c>
      <c r="CK164" s="24">
        <v>2928</v>
      </c>
      <c r="CL164" s="9">
        <v>5738</v>
      </c>
      <c r="CM164" s="55">
        <v>-4.1652143604043124E-2</v>
      </c>
      <c r="CN164" s="54">
        <v>2.2644041041831096</v>
      </c>
      <c r="CO164" s="51">
        <v>724</v>
      </c>
      <c r="CP164" s="51">
        <v>3435</v>
      </c>
      <c r="CQ164" s="51">
        <v>1818</v>
      </c>
      <c r="CR164" s="56">
        <v>0.12617636807249913</v>
      </c>
      <c r="CS164" s="56">
        <v>0.59864064133844541</v>
      </c>
      <c r="CT164" s="56">
        <v>0.31683513419309867</v>
      </c>
    </row>
    <row r="165" spans="1:98">
      <c r="A165">
        <v>162</v>
      </c>
      <c r="B165" s="4" t="s">
        <v>139</v>
      </c>
      <c r="C165" s="8">
        <v>3466</v>
      </c>
      <c r="D165" s="8">
        <v>5740</v>
      </c>
      <c r="E165" s="8">
        <v>5772</v>
      </c>
      <c r="F165" s="9">
        <v>11512</v>
      </c>
      <c r="G165" s="9"/>
      <c r="H165" s="10">
        <v>3.321407963069821</v>
      </c>
      <c r="I165" s="14">
        <v>2868</v>
      </c>
      <c r="J165" s="14">
        <v>7706</v>
      </c>
      <c r="K165" s="14">
        <v>938</v>
      </c>
      <c r="L165" s="12">
        <v>0.24913134120917305</v>
      </c>
      <c r="M165" s="12">
        <v>0.66938846421125786</v>
      </c>
      <c r="N165" s="12">
        <v>8.1480194579569148E-2</v>
      </c>
      <c r="O165" s="8">
        <v>3591</v>
      </c>
      <c r="P165" s="8">
        <v>5601</v>
      </c>
      <c r="Q165" s="8">
        <v>5684</v>
      </c>
      <c r="R165" s="9">
        <v>11285</v>
      </c>
      <c r="S165" s="13">
        <v>-1.9718554551772072E-2</v>
      </c>
      <c r="T165" s="10">
        <v>3.1425786688944584</v>
      </c>
      <c r="U165" s="14">
        <v>2502</v>
      </c>
      <c r="V165" s="14">
        <v>7630</v>
      </c>
      <c r="W165" s="14">
        <v>1153</v>
      </c>
      <c r="X165" s="12">
        <v>0.22171023482498892</v>
      </c>
      <c r="Y165" s="12">
        <v>0.67611874169251218</v>
      </c>
      <c r="Z165" s="12">
        <v>0.10217102348249889</v>
      </c>
      <c r="AA165" s="8">
        <v>3377</v>
      </c>
      <c r="AB165" s="8">
        <v>5018</v>
      </c>
      <c r="AC165" s="8">
        <v>5328</v>
      </c>
      <c r="AD165" s="9">
        <v>10346</v>
      </c>
      <c r="AE165" s="13">
        <v>-8.3207797961896368E-2</v>
      </c>
      <c r="AF165" s="10">
        <v>3.0636659757180928</v>
      </c>
      <c r="AG165" s="8">
        <v>2103</v>
      </c>
      <c r="AH165" s="8">
        <v>6912</v>
      </c>
      <c r="AI165" s="8">
        <v>1326</v>
      </c>
      <c r="AJ165" s="12">
        <v>0.20326696307751788</v>
      </c>
      <c r="AK165" s="12">
        <v>0.66808428378117146</v>
      </c>
      <c r="AL165" s="12">
        <v>0.12816547457954766</v>
      </c>
      <c r="AM165" s="8">
        <v>3329</v>
      </c>
      <c r="AN165" s="8">
        <v>4639</v>
      </c>
      <c r="AO165" s="8">
        <v>4954</v>
      </c>
      <c r="AP165" s="9">
        <v>9593</v>
      </c>
      <c r="AQ165" s="13">
        <v>-7.2781751401507777E-2</v>
      </c>
      <c r="AR165" s="10">
        <v>2.8816461399819766</v>
      </c>
      <c r="AS165" s="8">
        <v>1754</v>
      </c>
      <c r="AT165" s="8">
        <v>6251</v>
      </c>
      <c r="AU165" s="8">
        <v>1588</v>
      </c>
      <c r="AV165" s="12">
        <v>0.18284165537371</v>
      </c>
      <c r="AW165" s="12">
        <v>0.65162097362660276</v>
      </c>
      <c r="AX165" s="12">
        <v>0.16553737099968727</v>
      </c>
      <c r="AY165" s="8">
        <v>3328</v>
      </c>
      <c r="AZ165" s="8">
        <v>4352</v>
      </c>
      <c r="BA165" s="8">
        <v>4623</v>
      </c>
      <c r="BB165" s="9">
        <v>8975</v>
      </c>
      <c r="BC165" s="13">
        <v>-6.4421974356301481E-2</v>
      </c>
      <c r="BD165" s="10">
        <v>2.6968149038461537</v>
      </c>
      <c r="BE165" s="8">
        <v>1482</v>
      </c>
      <c r="BF165" s="8">
        <v>5642</v>
      </c>
      <c r="BG165" s="8">
        <v>1851</v>
      </c>
      <c r="BH165" s="12">
        <v>0.16512534818941504</v>
      </c>
      <c r="BI165" s="12">
        <v>0.62863509749303625</v>
      </c>
      <c r="BJ165" s="12">
        <v>0.20623955431754876</v>
      </c>
      <c r="BK165" s="8">
        <v>3259</v>
      </c>
      <c r="BL165" s="8">
        <v>4015</v>
      </c>
      <c r="BM165" s="8">
        <v>4310</v>
      </c>
      <c r="BN165" s="9">
        <v>8325</v>
      </c>
      <c r="BO165" s="13">
        <v>-7.2423398328690824E-2</v>
      </c>
      <c r="BP165" s="10">
        <v>2.5544645596808837</v>
      </c>
      <c r="BQ165" s="8">
        <v>1191</v>
      </c>
      <c r="BR165" s="8">
        <v>4997</v>
      </c>
      <c r="BS165" s="8">
        <v>2137</v>
      </c>
      <c r="BT165" s="12">
        <v>0.14306306306306307</v>
      </c>
      <c r="BU165" s="12">
        <v>0.60024024024024025</v>
      </c>
      <c r="BV165" s="12">
        <v>0.2566966966966967</v>
      </c>
      <c r="BW165" s="24">
        <v>3294</v>
      </c>
      <c r="BX165" s="24">
        <v>3839</v>
      </c>
      <c r="BY165" s="24">
        <v>4042</v>
      </c>
      <c r="BZ165" s="9">
        <v>7881</v>
      </c>
      <c r="CA165" s="55">
        <v>-5.6338028169014009E-2</v>
      </c>
      <c r="CB165" s="54">
        <v>2.3925318761384333</v>
      </c>
      <c r="CC165" s="51">
        <v>1011</v>
      </c>
      <c r="CD165" s="51">
        <v>4593</v>
      </c>
      <c r="CE165" s="51">
        <v>2277</v>
      </c>
      <c r="CF165" s="56">
        <v>0.12828321279000002</v>
      </c>
      <c r="CG165" s="56">
        <v>0.58279406166699999</v>
      </c>
      <c r="CH165" s="56">
        <v>0.28892272554199999</v>
      </c>
      <c r="CI165" s="24">
        <v>3157</v>
      </c>
      <c r="CJ165" s="24">
        <v>3357</v>
      </c>
      <c r="CK165" s="24">
        <v>3673</v>
      </c>
      <c r="CL165" s="9">
        <v>7030</v>
      </c>
      <c r="CM165" s="55">
        <v>-0.12105263157894729</v>
      </c>
      <c r="CN165" s="54">
        <v>2.2267975926512511</v>
      </c>
      <c r="CO165" s="51">
        <v>1011</v>
      </c>
      <c r="CP165" s="51">
        <v>4593</v>
      </c>
      <c r="CQ165" s="51">
        <v>2277</v>
      </c>
      <c r="CR165" s="56">
        <v>0.1438122332859175</v>
      </c>
      <c r="CS165" s="56">
        <v>0.65334281650071124</v>
      </c>
      <c r="CT165" s="56">
        <v>0.32389758179231865</v>
      </c>
    </row>
    <row r="166" spans="1:98">
      <c r="A166">
        <v>163</v>
      </c>
      <c r="B166" s="4" t="s">
        <v>229</v>
      </c>
      <c r="C166" s="8">
        <v>6536</v>
      </c>
      <c r="D166" s="8">
        <v>11029</v>
      </c>
      <c r="E166" s="8">
        <v>11361</v>
      </c>
      <c r="F166" s="9">
        <v>22390</v>
      </c>
      <c r="G166" s="9"/>
      <c r="H166" s="10">
        <v>3.4256425948592413</v>
      </c>
      <c r="I166" s="14">
        <v>5579</v>
      </c>
      <c r="J166" s="14">
        <v>14766</v>
      </c>
      <c r="K166" s="14">
        <v>2045</v>
      </c>
      <c r="L166" s="12">
        <v>0.24917373827601608</v>
      </c>
      <c r="M166" s="12">
        <v>0.65949084412684233</v>
      </c>
      <c r="N166" s="12">
        <v>9.1335417597141574E-2</v>
      </c>
      <c r="O166" s="8">
        <v>6974</v>
      </c>
      <c r="P166" s="8">
        <v>11514</v>
      </c>
      <c r="Q166" s="8">
        <v>11983</v>
      </c>
      <c r="R166" s="9">
        <v>23497</v>
      </c>
      <c r="S166" s="13">
        <v>4.9441715051362189E-2</v>
      </c>
      <c r="T166" s="10">
        <v>3.3692285632348722</v>
      </c>
      <c r="U166" s="14">
        <v>5552</v>
      </c>
      <c r="V166" s="14">
        <v>15351</v>
      </c>
      <c r="W166" s="14">
        <v>2594</v>
      </c>
      <c r="X166" s="12">
        <v>0.23628548325318124</v>
      </c>
      <c r="Y166" s="12">
        <v>0.65331744478018472</v>
      </c>
      <c r="Z166" s="12">
        <v>0.11039707196663404</v>
      </c>
      <c r="AA166" s="8">
        <v>7259</v>
      </c>
      <c r="AB166" s="8">
        <v>11328</v>
      </c>
      <c r="AC166" s="8">
        <v>12080</v>
      </c>
      <c r="AD166" s="9">
        <v>23408</v>
      </c>
      <c r="AE166" s="13">
        <v>-3.7877175809677421E-3</v>
      </c>
      <c r="AF166" s="10">
        <v>3.2246865959498554</v>
      </c>
      <c r="AG166" s="8">
        <v>4718</v>
      </c>
      <c r="AH166" s="8">
        <v>15452</v>
      </c>
      <c r="AI166" s="8">
        <v>3208</v>
      </c>
      <c r="AJ166" s="12">
        <v>0.20155502392344499</v>
      </c>
      <c r="AK166" s="12">
        <v>0.66011619958988377</v>
      </c>
      <c r="AL166" s="12">
        <v>0.13704716336295283</v>
      </c>
      <c r="AM166" s="8">
        <v>8146</v>
      </c>
      <c r="AN166" s="8">
        <v>11666</v>
      </c>
      <c r="AO166" s="8">
        <v>12574</v>
      </c>
      <c r="AP166" s="9">
        <v>24240</v>
      </c>
      <c r="AQ166" s="13">
        <v>3.5543403964456655E-2</v>
      </c>
      <c r="AR166" s="10">
        <v>2.975693591946968</v>
      </c>
      <c r="AS166" s="8">
        <v>4205</v>
      </c>
      <c r="AT166" s="8">
        <v>16049</v>
      </c>
      <c r="AU166" s="8">
        <v>3986</v>
      </c>
      <c r="AV166" s="12">
        <v>0.17347359735973597</v>
      </c>
      <c r="AW166" s="12">
        <v>0.6620874587458746</v>
      </c>
      <c r="AX166" s="12">
        <v>0.16443894389438943</v>
      </c>
      <c r="AY166" s="8">
        <v>9342</v>
      </c>
      <c r="AZ166" s="8">
        <v>12486</v>
      </c>
      <c r="BA166" s="8">
        <v>13594</v>
      </c>
      <c r="BB166" s="9">
        <v>26080</v>
      </c>
      <c r="BC166" s="13">
        <v>7.5907590759075827E-2</v>
      </c>
      <c r="BD166" s="10">
        <v>2.7916934275315777</v>
      </c>
      <c r="BE166" s="8">
        <v>4200</v>
      </c>
      <c r="BF166" s="8">
        <v>16905</v>
      </c>
      <c r="BG166" s="8">
        <v>4952</v>
      </c>
      <c r="BH166" s="12">
        <v>0.16104294478527606</v>
      </c>
      <c r="BI166" s="12">
        <v>0.64819785276073616</v>
      </c>
      <c r="BJ166" s="12">
        <v>0.18987730061349692</v>
      </c>
      <c r="BK166" s="8">
        <v>10126</v>
      </c>
      <c r="BL166" s="8">
        <v>12775</v>
      </c>
      <c r="BM166" s="8">
        <v>14093</v>
      </c>
      <c r="BN166" s="9">
        <v>26868</v>
      </c>
      <c r="BO166" s="13">
        <v>3.021472392638036E-2</v>
      </c>
      <c r="BP166" s="10">
        <v>2.6533675686351965</v>
      </c>
      <c r="BQ166" s="8">
        <v>4086</v>
      </c>
      <c r="BR166" s="8">
        <v>16713</v>
      </c>
      <c r="BS166" s="8">
        <v>6069</v>
      </c>
      <c r="BT166" s="12">
        <v>0.15207682000893255</v>
      </c>
      <c r="BU166" s="12">
        <v>0.62204108977221972</v>
      </c>
      <c r="BV166" s="12">
        <v>0.2258820902188477</v>
      </c>
      <c r="BW166" s="24">
        <v>10359</v>
      </c>
      <c r="BX166" s="24">
        <v>12551</v>
      </c>
      <c r="BY166" s="24">
        <v>13996</v>
      </c>
      <c r="BZ166" s="9">
        <v>26547</v>
      </c>
      <c r="CA166" s="55">
        <v>-1.1947297900848586E-2</v>
      </c>
      <c r="CB166" s="54">
        <v>2.5626991022299448</v>
      </c>
      <c r="CC166" s="51">
        <v>3731</v>
      </c>
      <c r="CD166" s="51">
        <v>15945</v>
      </c>
      <c r="CE166" s="51">
        <v>6867</v>
      </c>
      <c r="CF166" s="56">
        <v>0.14054318755414924</v>
      </c>
      <c r="CG166" s="56">
        <v>0.60063283986891169</v>
      </c>
      <c r="CH166" s="56">
        <v>0.25867329641767434</v>
      </c>
      <c r="CI166" s="24">
        <v>10944</v>
      </c>
      <c r="CJ166" s="24">
        <v>12627</v>
      </c>
      <c r="CK166" s="24">
        <v>14133</v>
      </c>
      <c r="CL166" s="9">
        <v>26760</v>
      </c>
      <c r="CM166" s="55">
        <v>7.959641255605332E-3</v>
      </c>
      <c r="CN166" s="54">
        <v>2.4451754385964914</v>
      </c>
      <c r="CO166" s="51">
        <v>3514</v>
      </c>
      <c r="CP166" s="51">
        <v>15045</v>
      </c>
      <c r="CQ166" s="51">
        <v>6366</v>
      </c>
      <c r="CR166" s="56">
        <v>0.13131539611360238</v>
      </c>
      <c r="CS166" s="56">
        <v>0.56221973094170408</v>
      </c>
      <c r="CT166" s="56">
        <v>0.23789237668161434</v>
      </c>
    </row>
    <row r="167" spans="1:98">
      <c r="A167">
        <v>164</v>
      </c>
      <c r="B167" s="4" t="s">
        <v>140</v>
      </c>
      <c r="C167" s="8">
        <v>3731</v>
      </c>
      <c r="D167" s="8">
        <v>5860</v>
      </c>
      <c r="E167" s="8">
        <v>6042</v>
      </c>
      <c r="F167" s="9">
        <v>11902</v>
      </c>
      <c r="G167" s="9"/>
      <c r="H167" s="10">
        <v>3.1900294827124096</v>
      </c>
      <c r="I167" s="14">
        <v>2668</v>
      </c>
      <c r="J167" s="14">
        <v>8013</v>
      </c>
      <c r="K167" s="14">
        <v>1221</v>
      </c>
      <c r="L167" s="12">
        <v>0.22416400604940345</v>
      </c>
      <c r="M167" s="12">
        <v>0.67324819358091081</v>
      </c>
      <c r="N167" s="12">
        <v>0.10258780036968576</v>
      </c>
      <c r="O167" s="8">
        <v>3559</v>
      </c>
      <c r="P167" s="8">
        <v>5423</v>
      </c>
      <c r="Q167" s="8">
        <v>5832</v>
      </c>
      <c r="R167" s="9">
        <v>11255</v>
      </c>
      <c r="S167" s="13">
        <v>-5.4360611661905534E-2</v>
      </c>
      <c r="T167" s="10">
        <v>3.1624051699915707</v>
      </c>
      <c r="U167" s="14">
        <v>2372</v>
      </c>
      <c r="V167" s="14">
        <v>7448</v>
      </c>
      <c r="W167" s="14">
        <v>1435</v>
      </c>
      <c r="X167" s="12">
        <v>0.21075077743225235</v>
      </c>
      <c r="Y167" s="12">
        <v>0.66175033318525101</v>
      </c>
      <c r="Z167" s="12">
        <v>0.12749888938249668</v>
      </c>
      <c r="AA167" s="8">
        <v>3328</v>
      </c>
      <c r="AB167" s="8">
        <v>4695</v>
      </c>
      <c r="AC167" s="8">
        <v>5114</v>
      </c>
      <c r="AD167" s="9">
        <v>9809</v>
      </c>
      <c r="AE167" s="13">
        <v>-0.12847623278542875</v>
      </c>
      <c r="AF167" s="10">
        <v>2.9474158653846154</v>
      </c>
      <c r="AG167" s="8">
        <v>1710</v>
      </c>
      <c r="AH167" s="8">
        <v>6450</v>
      </c>
      <c r="AI167" s="8">
        <v>1644</v>
      </c>
      <c r="AJ167" s="12">
        <v>0.17432969721684169</v>
      </c>
      <c r="AK167" s="12">
        <v>0.65755938423896421</v>
      </c>
      <c r="AL167" s="12">
        <v>0.16760118258741971</v>
      </c>
      <c r="AM167" s="8">
        <v>3294</v>
      </c>
      <c r="AN167" s="8">
        <v>4286</v>
      </c>
      <c r="AO167" s="8">
        <v>4807</v>
      </c>
      <c r="AP167" s="9">
        <v>9093</v>
      </c>
      <c r="AQ167" s="13">
        <v>-7.2994189010092803E-2</v>
      </c>
      <c r="AR167" s="10">
        <v>2.7604735883424407</v>
      </c>
      <c r="AS167" s="8">
        <v>1385</v>
      </c>
      <c r="AT167" s="8">
        <v>5745</v>
      </c>
      <c r="AU167" s="8">
        <v>1963</v>
      </c>
      <c r="AV167" s="12">
        <v>0.15231496755746179</v>
      </c>
      <c r="AW167" s="12">
        <v>0.63180468492246789</v>
      </c>
      <c r="AX167" s="12">
        <v>0.21588034752007038</v>
      </c>
      <c r="AY167" s="8">
        <v>3395</v>
      </c>
      <c r="AZ167" s="8">
        <v>4094</v>
      </c>
      <c r="BA167" s="8">
        <v>4616</v>
      </c>
      <c r="BB167" s="9">
        <v>8710</v>
      </c>
      <c r="BC167" s="13">
        <v>-4.2120312328164489E-2</v>
      </c>
      <c r="BD167" s="10">
        <v>2.5655375552282771</v>
      </c>
      <c r="BE167" s="8">
        <v>1204</v>
      </c>
      <c r="BF167" s="8">
        <v>5228</v>
      </c>
      <c r="BG167" s="8">
        <v>2278</v>
      </c>
      <c r="BH167" s="12">
        <v>0.13823191733639495</v>
      </c>
      <c r="BI167" s="12">
        <v>0.60022962112514355</v>
      </c>
      <c r="BJ167" s="12">
        <v>0.26153846153846155</v>
      </c>
      <c r="BK167" s="8">
        <v>3327</v>
      </c>
      <c r="BL167" s="8">
        <v>3835</v>
      </c>
      <c r="BM167" s="8">
        <v>4358</v>
      </c>
      <c r="BN167" s="9">
        <v>8193</v>
      </c>
      <c r="BO167" s="13">
        <v>-5.9357060849598131E-2</v>
      </c>
      <c r="BP167" s="10">
        <v>2.4625788999098286</v>
      </c>
      <c r="BQ167" s="8">
        <v>1026</v>
      </c>
      <c r="BR167" s="8">
        <v>4633</v>
      </c>
      <c r="BS167" s="8">
        <v>2534</v>
      </c>
      <c r="BT167" s="12">
        <v>0.12522885389967045</v>
      </c>
      <c r="BU167" s="12">
        <v>0.56548272915903819</v>
      </c>
      <c r="BV167" s="12">
        <v>0.30928841694129133</v>
      </c>
      <c r="BW167" s="24">
        <v>3189</v>
      </c>
      <c r="BX167" s="24">
        <v>3501</v>
      </c>
      <c r="BY167" s="24">
        <v>4026</v>
      </c>
      <c r="BZ167" s="9">
        <v>7527</v>
      </c>
      <c r="CA167" s="55">
        <v>-8.8481466719808596E-2</v>
      </c>
      <c r="CB167" s="54">
        <v>2.3603010348071494</v>
      </c>
      <c r="CC167" s="51">
        <v>827</v>
      </c>
      <c r="CD167" s="51">
        <v>4104</v>
      </c>
      <c r="CE167" s="51">
        <v>2596</v>
      </c>
      <c r="CF167" s="56">
        <v>0.109871130597</v>
      </c>
      <c r="CG167" s="56">
        <v>0.54523714627300002</v>
      </c>
      <c r="CH167" s="56">
        <v>0.34489172312999999</v>
      </c>
      <c r="CI167" s="24">
        <v>3044</v>
      </c>
      <c r="CJ167" s="24">
        <v>3253</v>
      </c>
      <c r="CK167" s="24">
        <v>3629</v>
      </c>
      <c r="CL167" s="9">
        <v>6882</v>
      </c>
      <c r="CM167" s="55">
        <v>-9.3722755013077683E-2</v>
      </c>
      <c r="CN167" s="54">
        <v>2.2608409986859397</v>
      </c>
      <c r="CO167" s="51">
        <v>827</v>
      </c>
      <c r="CP167" s="51">
        <v>4104</v>
      </c>
      <c r="CQ167" s="51">
        <v>2596</v>
      </c>
      <c r="CR167" s="56">
        <v>0.12016855565242662</v>
      </c>
      <c r="CS167" s="56">
        <v>0.5963382737576286</v>
      </c>
      <c r="CT167" s="56">
        <v>0.37721592560302236</v>
      </c>
    </row>
    <row r="168" spans="1:98">
      <c r="A168">
        <v>165</v>
      </c>
      <c r="B168" s="4" t="s">
        <v>141</v>
      </c>
      <c r="C168" s="8">
        <v>1720</v>
      </c>
      <c r="D168" s="8">
        <v>2903</v>
      </c>
      <c r="E168" s="8">
        <v>2876</v>
      </c>
      <c r="F168" s="9">
        <v>5779</v>
      </c>
      <c r="G168" s="9"/>
      <c r="H168" s="10">
        <v>3.3598837209302324</v>
      </c>
      <c r="I168" s="14">
        <v>1261</v>
      </c>
      <c r="J168" s="14">
        <v>3866</v>
      </c>
      <c r="K168" s="14">
        <v>652</v>
      </c>
      <c r="L168" s="12">
        <v>0.21820384149506836</v>
      </c>
      <c r="M168" s="12">
        <v>0.66897387091192251</v>
      </c>
      <c r="N168" s="12">
        <v>0.11282228759300918</v>
      </c>
      <c r="O168" s="8">
        <v>1725</v>
      </c>
      <c r="P168" s="8">
        <v>2804</v>
      </c>
      <c r="Q168" s="8">
        <v>2737</v>
      </c>
      <c r="R168" s="9">
        <v>5541</v>
      </c>
      <c r="S168" s="13">
        <v>-4.1183595777816273E-2</v>
      </c>
      <c r="T168" s="10">
        <v>3.2121739130434781</v>
      </c>
      <c r="U168" s="14">
        <v>1093</v>
      </c>
      <c r="V168" s="14">
        <v>3682</v>
      </c>
      <c r="W168" s="14">
        <v>766</v>
      </c>
      <c r="X168" s="12">
        <v>0.19725681284966612</v>
      </c>
      <c r="Y168" s="12">
        <v>0.66450099260061357</v>
      </c>
      <c r="Z168" s="12">
        <v>0.13824219454972025</v>
      </c>
      <c r="AA168" s="8">
        <v>1590</v>
      </c>
      <c r="AB168" s="8">
        <v>2485</v>
      </c>
      <c r="AC168" s="8">
        <v>2565</v>
      </c>
      <c r="AD168" s="9">
        <v>5050</v>
      </c>
      <c r="AE168" s="13">
        <v>-8.8612163869337679E-2</v>
      </c>
      <c r="AF168" s="10">
        <v>3.1761006289308176</v>
      </c>
      <c r="AG168" s="8">
        <v>913</v>
      </c>
      <c r="AH168" s="8">
        <v>3237</v>
      </c>
      <c r="AI168" s="8">
        <v>900</v>
      </c>
      <c r="AJ168" s="12">
        <v>0.18079207920792079</v>
      </c>
      <c r="AK168" s="12">
        <v>0.640990099009901</v>
      </c>
      <c r="AL168" s="12">
        <v>0.17821782178217821</v>
      </c>
      <c r="AM168" s="8">
        <v>1507</v>
      </c>
      <c r="AN168" s="8">
        <v>2190</v>
      </c>
      <c r="AO168" s="8">
        <v>2329</v>
      </c>
      <c r="AP168" s="9">
        <v>4519</v>
      </c>
      <c r="AQ168" s="13">
        <v>-0.10514851485148513</v>
      </c>
      <c r="AR168" s="10">
        <v>2.9986728599867285</v>
      </c>
      <c r="AS168" s="8">
        <v>721</v>
      </c>
      <c r="AT168" s="8">
        <v>2790</v>
      </c>
      <c r="AU168" s="8">
        <v>1008</v>
      </c>
      <c r="AV168" s="12">
        <v>0.15954857269307368</v>
      </c>
      <c r="AW168" s="12">
        <v>0.61739322859039614</v>
      </c>
      <c r="AX168" s="12">
        <v>0.22305819871653021</v>
      </c>
      <c r="AY168" s="8">
        <v>1471</v>
      </c>
      <c r="AZ168" s="8">
        <v>1996</v>
      </c>
      <c r="BA168" s="8">
        <v>2168</v>
      </c>
      <c r="BB168" s="9">
        <v>4164</v>
      </c>
      <c r="BC168" s="13">
        <v>-7.8557202921000213E-2</v>
      </c>
      <c r="BD168" s="10">
        <v>2.8307273963290278</v>
      </c>
      <c r="BE168" s="8">
        <v>586</v>
      </c>
      <c r="BF168" s="8">
        <v>2469</v>
      </c>
      <c r="BG168" s="8">
        <v>1109</v>
      </c>
      <c r="BH168" s="12">
        <v>0.14073006724303555</v>
      </c>
      <c r="BI168" s="12">
        <v>0.59293948126801155</v>
      </c>
      <c r="BJ168" s="12">
        <v>0.26633045148895296</v>
      </c>
      <c r="BK168" s="8">
        <v>1417</v>
      </c>
      <c r="BL168" s="8">
        <v>1792</v>
      </c>
      <c r="BM168" s="8">
        <v>1940</v>
      </c>
      <c r="BN168" s="9">
        <v>3732</v>
      </c>
      <c r="BO168" s="13">
        <v>-0.10374639769452454</v>
      </c>
      <c r="BP168" s="10">
        <v>2.6337332392378263</v>
      </c>
      <c r="BQ168" s="8">
        <v>459</v>
      </c>
      <c r="BR168" s="8">
        <v>2140</v>
      </c>
      <c r="BS168" s="8">
        <v>1133</v>
      </c>
      <c r="BT168" s="12">
        <v>0.1229903536977492</v>
      </c>
      <c r="BU168" s="12">
        <v>0.57341907824222937</v>
      </c>
      <c r="BV168" s="12">
        <v>0.30359056806002144</v>
      </c>
      <c r="BW168" s="24">
        <v>1376</v>
      </c>
      <c r="BX168" s="24">
        <v>1620</v>
      </c>
      <c r="BY168" s="24">
        <v>1774</v>
      </c>
      <c r="BZ168" s="9">
        <v>3394</v>
      </c>
      <c r="CA168" s="55">
        <v>-9.9587507365939812E-2</v>
      </c>
      <c r="CB168" s="54">
        <v>2.4665697674418605</v>
      </c>
      <c r="CC168" s="51">
        <v>374</v>
      </c>
      <c r="CD168" s="51">
        <v>1862</v>
      </c>
      <c r="CE168" s="51">
        <v>1158</v>
      </c>
      <c r="CF168" s="56">
        <v>0.11019446081299999</v>
      </c>
      <c r="CG168" s="56">
        <v>0.54861520330000002</v>
      </c>
      <c r="CH168" s="56">
        <v>0.34119033588699998</v>
      </c>
      <c r="CI168" s="24">
        <v>1362</v>
      </c>
      <c r="CJ168" s="24">
        <v>1523</v>
      </c>
      <c r="CK168" s="24">
        <v>1659</v>
      </c>
      <c r="CL168" s="9">
        <v>3182</v>
      </c>
      <c r="CM168" s="55">
        <v>-6.6624764299182848E-2</v>
      </c>
      <c r="CN168" s="54">
        <v>2.3362701908957417</v>
      </c>
      <c r="CO168" s="51">
        <v>374</v>
      </c>
      <c r="CP168" s="51">
        <v>1862</v>
      </c>
      <c r="CQ168" s="51">
        <v>1158</v>
      </c>
      <c r="CR168" s="56">
        <v>0.11753614079195475</v>
      </c>
      <c r="CS168" s="56">
        <v>0.58516656191074801</v>
      </c>
      <c r="CT168" s="56">
        <v>0.36392206159648022</v>
      </c>
    </row>
    <row r="169" spans="1:98">
      <c r="A169">
        <v>166</v>
      </c>
      <c r="B169" s="4" t="s">
        <v>142</v>
      </c>
      <c r="C169" s="8">
        <v>4048</v>
      </c>
      <c r="D169" s="8">
        <v>6537</v>
      </c>
      <c r="E169" s="8">
        <v>6716</v>
      </c>
      <c r="F169" s="9">
        <v>13253</v>
      </c>
      <c r="G169" s="9"/>
      <c r="H169" s="10">
        <v>3.2739624505928853</v>
      </c>
      <c r="I169" s="14">
        <v>3090</v>
      </c>
      <c r="J169" s="14">
        <v>8807</v>
      </c>
      <c r="K169" s="14">
        <v>1356</v>
      </c>
      <c r="L169" s="12">
        <v>0.23315475741341582</v>
      </c>
      <c r="M169" s="12">
        <v>0.66452878593525999</v>
      </c>
      <c r="N169" s="12">
        <v>0.10231645665132423</v>
      </c>
      <c r="O169" s="8">
        <v>3939</v>
      </c>
      <c r="P169" s="8">
        <v>6151</v>
      </c>
      <c r="Q169" s="8">
        <v>6383</v>
      </c>
      <c r="R169" s="9">
        <v>12534</v>
      </c>
      <c r="S169" s="13">
        <v>-5.4251867501697748E-2</v>
      </c>
      <c r="T169" s="10">
        <v>3.182025894897182</v>
      </c>
      <c r="U169" s="14">
        <v>2725</v>
      </c>
      <c r="V169" s="14">
        <v>8227</v>
      </c>
      <c r="W169" s="14">
        <v>1582</v>
      </c>
      <c r="X169" s="12">
        <v>0.21740864847614488</v>
      </c>
      <c r="Y169" s="12">
        <v>0.65637466092229135</v>
      </c>
      <c r="Z169" s="12">
        <v>0.12621669060156374</v>
      </c>
      <c r="AA169" s="8">
        <v>3820</v>
      </c>
      <c r="AB169" s="8">
        <v>5590</v>
      </c>
      <c r="AC169" s="8">
        <v>5894</v>
      </c>
      <c r="AD169" s="9">
        <v>11484</v>
      </c>
      <c r="AE169" s="13">
        <v>-8.3772139779798915E-2</v>
      </c>
      <c r="AF169" s="10">
        <v>3.006282722513089</v>
      </c>
      <c r="AG169" s="8">
        <v>2112</v>
      </c>
      <c r="AH169" s="8">
        <v>7548</v>
      </c>
      <c r="AI169" s="8">
        <v>1824</v>
      </c>
      <c r="AJ169" s="12">
        <v>0.18390804597701149</v>
      </c>
      <c r="AK169" s="12">
        <v>0.65726227795193315</v>
      </c>
      <c r="AL169" s="12">
        <v>0.15882967607105539</v>
      </c>
      <c r="AM169" s="8">
        <v>3725</v>
      </c>
      <c r="AN169" s="8">
        <v>5031</v>
      </c>
      <c r="AO169" s="8">
        <v>5305</v>
      </c>
      <c r="AP169" s="9">
        <v>10336</v>
      </c>
      <c r="AQ169" s="13">
        <v>-9.9965168930686188E-2</v>
      </c>
      <c r="AR169" s="10">
        <v>2.7747651006711411</v>
      </c>
      <c r="AS169" s="8">
        <v>1600</v>
      </c>
      <c r="AT169" s="8">
        <v>6645</v>
      </c>
      <c r="AU169" s="8">
        <v>2091</v>
      </c>
      <c r="AV169" s="12">
        <v>0.15479876160990713</v>
      </c>
      <c r="AW169" s="12">
        <v>0.64289860681114552</v>
      </c>
      <c r="AX169" s="12">
        <v>0.20230263157894737</v>
      </c>
      <c r="AY169" s="8">
        <v>3999</v>
      </c>
      <c r="AZ169" s="8">
        <v>5031</v>
      </c>
      <c r="BA169" s="8">
        <v>4990</v>
      </c>
      <c r="BB169" s="9">
        <v>10021</v>
      </c>
      <c r="BC169" s="13">
        <v>-3.0476006191950455E-2</v>
      </c>
      <c r="BD169" s="10">
        <v>2.5058764691172795</v>
      </c>
      <c r="BE169" s="8">
        <v>1270</v>
      </c>
      <c r="BF169" s="8">
        <v>6350</v>
      </c>
      <c r="BG169" s="8">
        <v>2401</v>
      </c>
      <c r="BH169" s="12">
        <v>0.12673385889631772</v>
      </c>
      <c r="BI169" s="12">
        <v>0.63366929448158871</v>
      </c>
      <c r="BJ169" s="12">
        <v>0.2395968466220936</v>
      </c>
      <c r="BK169" s="8">
        <v>3682</v>
      </c>
      <c r="BL169" s="8">
        <v>4478</v>
      </c>
      <c r="BM169" s="8">
        <v>4594</v>
      </c>
      <c r="BN169" s="9">
        <v>9072</v>
      </c>
      <c r="BO169" s="13">
        <v>-9.4701127631972803E-2</v>
      </c>
      <c r="BP169" s="10">
        <v>2.4638783269961979</v>
      </c>
      <c r="BQ169" s="8">
        <v>1103</v>
      </c>
      <c r="BR169" s="8">
        <v>5313</v>
      </c>
      <c r="BS169" s="8">
        <v>2652</v>
      </c>
      <c r="BT169" s="12">
        <v>0.12158289241622575</v>
      </c>
      <c r="BU169" s="12">
        <v>0.58564814814814814</v>
      </c>
      <c r="BV169" s="12">
        <v>0.29232804232804233</v>
      </c>
      <c r="BW169" s="24">
        <v>3482</v>
      </c>
      <c r="BX169" s="24">
        <v>4068</v>
      </c>
      <c r="BY169" s="24">
        <v>4207</v>
      </c>
      <c r="BZ169" s="9">
        <v>8275</v>
      </c>
      <c r="CA169" s="55">
        <v>-9.6314199395770364E-2</v>
      </c>
      <c r="CB169" s="54">
        <v>2.3765077541642734</v>
      </c>
      <c r="CC169" s="51">
        <v>898</v>
      </c>
      <c r="CD169" s="51">
        <v>4634</v>
      </c>
      <c r="CE169" s="51">
        <v>2743</v>
      </c>
      <c r="CF169" s="56">
        <v>0.108519637462</v>
      </c>
      <c r="CG169" s="56">
        <v>0.56000000000000005</v>
      </c>
      <c r="CH169" s="56">
        <v>0.33148036253800001</v>
      </c>
      <c r="CI169" s="24">
        <v>3260</v>
      </c>
      <c r="CJ169" s="24">
        <v>3615</v>
      </c>
      <c r="CK169" s="24">
        <v>3743</v>
      </c>
      <c r="CL169" s="9">
        <v>7358</v>
      </c>
      <c r="CM169" s="55">
        <v>-0.12462625713509112</v>
      </c>
      <c r="CN169" s="54">
        <v>2.2570552147239265</v>
      </c>
      <c r="CO169" s="51">
        <v>898</v>
      </c>
      <c r="CP169" s="51">
        <v>4634</v>
      </c>
      <c r="CQ169" s="51">
        <v>2743</v>
      </c>
      <c r="CR169" s="56">
        <v>0.12204403370481109</v>
      </c>
      <c r="CS169" s="56">
        <v>0.62979070399565096</v>
      </c>
      <c r="CT169" s="56">
        <v>0.37279151943462896</v>
      </c>
    </row>
    <row r="170" spans="1:98">
      <c r="A170">
        <v>167</v>
      </c>
      <c r="B170" s="4" t="s">
        <v>143</v>
      </c>
      <c r="C170" s="8">
        <v>3986</v>
      </c>
      <c r="D170" s="8">
        <v>6293</v>
      </c>
      <c r="E170" s="8">
        <v>6374</v>
      </c>
      <c r="F170" s="9">
        <v>12667</v>
      </c>
      <c r="G170" s="9"/>
      <c r="H170" s="10">
        <v>3.1778725539387858</v>
      </c>
      <c r="I170" s="14">
        <v>2943</v>
      </c>
      <c r="J170" s="14">
        <v>8645</v>
      </c>
      <c r="K170" s="14">
        <v>1079</v>
      </c>
      <c r="L170" s="12">
        <v>0.23233599115812742</v>
      </c>
      <c r="M170" s="12">
        <v>0.68248203994631718</v>
      </c>
      <c r="N170" s="12">
        <v>8.5181968895555377E-2</v>
      </c>
      <c r="O170" s="8">
        <v>3840</v>
      </c>
      <c r="P170" s="8">
        <v>5718</v>
      </c>
      <c r="Q170" s="8">
        <v>5868</v>
      </c>
      <c r="R170" s="9">
        <v>11586</v>
      </c>
      <c r="S170" s="13">
        <v>-8.5339859477382207E-2</v>
      </c>
      <c r="T170" s="10">
        <v>3.0171874999999999</v>
      </c>
      <c r="U170" s="14">
        <v>2368</v>
      </c>
      <c r="V170" s="14">
        <v>7886</v>
      </c>
      <c r="W170" s="14">
        <v>1332</v>
      </c>
      <c r="X170" s="12">
        <v>0.20438460210598999</v>
      </c>
      <c r="Y170" s="12">
        <v>0.68064905920939067</v>
      </c>
      <c r="Z170" s="12">
        <v>0.11496633868461936</v>
      </c>
      <c r="AA170" s="8">
        <v>3638</v>
      </c>
      <c r="AB170" s="8">
        <v>5008</v>
      </c>
      <c r="AC170" s="8">
        <v>5281</v>
      </c>
      <c r="AD170" s="9">
        <v>10289</v>
      </c>
      <c r="AE170" s="13">
        <v>-0.1119454514068704</v>
      </c>
      <c r="AF170" s="10">
        <v>2.8282023089609676</v>
      </c>
      <c r="AG170" s="8">
        <v>1733</v>
      </c>
      <c r="AH170" s="8">
        <v>6921</v>
      </c>
      <c r="AI170" s="8">
        <v>1635</v>
      </c>
      <c r="AJ170" s="12">
        <v>0.16843230634658374</v>
      </c>
      <c r="AK170" s="12">
        <v>0.67266012246088058</v>
      </c>
      <c r="AL170" s="12">
        <v>0.15890757119253571</v>
      </c>
      <c r="AM170" s="8">
        <v>3601</v>
      </c>
      <c r="AN170" s="8">
        <v>4638</v>
      </c>
      <c r="AO170" s="8">
        <v>4884</v>
      </c>
      <c r="AP170" s="9">
        <v>9522</v>
      </c>
      <c r="AQ170" s="13">
        <v>-7.4545631256681899E-2</v>
      </c>
      <c r="AR170" s="10">
        <v>2.6442654818106082</v>
      </c>
      <c r="AS170" s="8">
        <v>1445</v>
      </c>
      <c r="AT170" s="8">
        <v>6080</v>
      </c>
      <c r="AU170" s="8">
        <v>1997</v>
      </c>
      <c r="AV170" s="12">
        <v>0.15175383322831337</v>
      </c>
      <c r="AW170" s="12">
        <v>0.6385213190506196</v>
      </c>
      <c r="AX170" s="12">
        <v>0.209724847721067</v>
      </c>
      <c r="AY170" s="8">
        <v>3573</v>
      </c>
      <c r="AZ170" s="8">
        <v>4348</v>
      </c>
      <c r="BA170" s="8">
        <v>4523</v>
      </c>
      <c r="BB170" s="9">
        <v>8871</v>
      </c>
      <c r="BC170" s="13">
        <v>-6.836798991808446E-2</v>
      </c>
      <c r="BD170" s="10">
        <v>2.4827875734676743</v>
      </c>
      <c r="BE170" s="8">
        <v>1132</v>
      </c>
      <c r="BF170" s="8">
        <v>5398</v>
      </c>
      <c r="BG170" s="8">
        <v>2341</v>
      </c>
      <c r="BH170" s="12">
        <v>0.12760680870251381</v>
      </c>
      <c r="BI170" s="12">
        <v>0.60849960545598014</v>
      </c>
      <c r="BJ170" s="12">
        <v>0.26389358584150602</v>
      </c>
      <c r="BK170" s="8">
        <v>3501</v>
      </c>
      <c r="BL170" s="8">
        <v>4061</v>
      </c>
      <c r="BM170" s="8">
        <v>4256</v>
      </c>
      <c r="BN170" s="9">
        <v>8317</v>
      </c>
      <c r="BO170" s="13">
        <v>-6.2450681997520019E-2</v>
      </c>
      <c r="BP170" s="10">
        <v>2.3756069694373037</v>
      </c>
      <c r="BQ170" s="8">
        <v>951</v>
      </c>
      <c r="BR170" s="8">
        <v>4781</v>
      </c>
      <c r="BS170" s="8">
        <v>2585</v>
      </c>
      <c r="BT170" s="12">
        <v>0.11434411446435012</v>
      </c>
      <c r="BU170" s="12">
        <v>0.57484669953108092</v>
      </c>
      <c r="BV170" s="12">
        <v>0.31080918600456897</v>
      </c>
      <c r="BW170" s="24">
        <v>3348</v>
      </c>
      <c r="BX170" s="24">
        <v>3691</v>
      </c>
      <c r="BY170" s="24">
        <v>3939</v>
      </c>
      <c r="BZ170" s="9">
        <v>7630</v>
      </c>
      <c r="CA170" s="55">
        <v>-9.0039318479685479E-2</v>
      </c>
      <c r="CB170" s="54">
        <v>2.2789725209080047</v>
      </c>
      <c r="CC170" s="51">
        <v>870</v>
      </c>
      <c r="CD170" s="51">
        <v>4171</v>
      </c>
      <c r="CE170" s="51">
        <v>2589</v>
      </c>
      <c r="CF170" s="56">
        <v>0.114023591088</v>
      </c>
      <c r="CG170" s="56">
        <v>0.54665792922699996</v>
      </c>
      <c r="CH170" s="56">
        <v>0.33931847968500001</v>
      </c>
      <c r="CI170" s="24">
        <v>3179</v>
      </c>
      <c r="CJ170" s="24">
        <v>3380</v>
      </c>
      <c r="CK170" s="24">
        <v>3610</v>
      </c>
      <c r="CL170" s="9">
        <v>6990</v>
      </c>
      <c r="CM170" s="55">
        <v>-9.1559370529327597E-2</v>
      </c>
      <c r="CN170" s="54">
        <v>2.1988046555520606</v>
      </c>
      <c r="CO170" s="51">
        <v>870</v>
      </c>
      <c r="CP170" s="51">
        <v>4171</v>
      </c>
      <c r="CQ170" s="51">
        <v>2589</v>
      </c>
      <c r="CR170" s="56">
        <v>0.12446351931330472</v>
      </c>
      <c r="CS170" s="56">
        <v>0.59670958512160233</v>
      </c>
      <c r="CT170" s="56">
        <v>0.3703862660944206</v>
      </c>
    </row>
    <row r="171" spans="1:98">
      <c r="A171">
        <v>168</v>
      </c>
      <c r="B171" s="4" t="s">
        <v>144</v>
      </c>
      <c r="C171" s="8">
        <v>1592</v>
      </c>
      <c r="D171" s="8">
        <v>2501</v>
      </c>
      <c r="E171" s="8">
        <v>2501</v>
      </c>
      <c r="F171" s="9">
        <v>5002</v>
      </c>
      <c r="G171" s="9"/>
      <c r="H171" s="10">
        <v>3.141959798994975</v>
      </c>
      <c r="I171" s="14">
        <v>1134</v>
      </c>
      <c r="J171" s="14">
        <v>3357</v>
      </c>
      <c r="K171" s="14">
        <v>511</v>
      </c>
      <c r="L171" s="12">
        <v>0.22670931627349061</v>
      </c>
      <c r="M171" s="12">
        <v>0.67113154738104763</v>
      </c>
      <c r="N171" s="12">
        <v>0.10215913634546181</v>
      </c>
      <c r="O171" s="8">
        <v>1517</v>
      </c>
      <c r="P171" s="8">
        <v>2231</v>
      </c>
      <c r="Q171" s="8">
        <v>2235</v>
      </c>
      <c r="R171" s="9">
        <v>4466</v>
      </c>
      <c r="S171" s="13">
        <v>-0.10715713714514197</v>
      </c>
      <c r="T171" s="10">
        <v>2.9439683586025049</v>
      </c>
      <c r="U171" s="14">
        <v>835</v>
      </c>
      <c r="V171" s="14">
        <v>3081</v>
      </c>
      <c r="W171" s="14">
        <v>550</v>
      </c>
      <c r="X171" s="12">
        <v>0.18696820420958352</v>
      </c>
      <c r="Y171" s="12">
        <v>0.68987908643081053</v>
      </c>
      <c r="Z171" s="12">
        <v>0.12315270935960591</v>
      </c>
      <c r="AA171" s="8">
        <v>1452</v>
      </c>
      <c r="AB171" s="8">
        <v>1965</v>
      </c>
      <c r="AC171" s="8">
        <v>1937</v>
      </c>
      <c r="AD171" s="9">
        <v>3902</v>
      </c>
      <c r="AE171" s="13">
        <v>-0.1262875055978504</v>
      </c>
      <c r="AF171" s="10">
        <v>2.6873278236914602</v>
      </c>
      <c r="AG171" s="8">
        <v>578</v>
      </c>
      <c r="AH171" s="8">
        <v>2649</v>
      </c>
      <c r="AI171" s="8">
        <v>675</v>
      </c>
      <c r="AJ171" s="12">
        <v>0.14812916453100974</v>
      </c>
      <c r="AK171" s="12">
        <v>0.67888262429523316</v>
      </c>
      <c r="AL171" s="12">
        <v>0.17298821117375704</v>
      </c>
      <c r="AM171" s="8">
        <v>1343</v>
      </c>
      <c r="AN171" s="8">
        <v>1693</v>
      </c>
      <c r="AO171" s="8">
        <v>1736</v>
      </c>
      <c r="AP171" s="9">
        <v>3429</v>
      </c>
      <c r="AQ171" s="13">
        <v>-0.12121988723731425</v>
      </c>
      <c r="AR171" s="10">
        <v>2.5532390171258377</v>
      </c>
      <c r="AS171" s="8">
        <v>415</v>
      </c>
      <c r="AT171" s="8">
        <v>2198</v>
      </c>
      <c r="AU171" s="8">
        <v>816</v>
      </c>
      <c r="AV171" s="12">
        <v>0.12102653834937299</v>
      </c>
      <c r="AW171" s="12">
        <v>0.64100320793234178</v>
      </c>
      <c r="AX171" s="12">
        <v>0.2379702537182852</v>
      </c>
      <c r="AY171" s="8">
        <v>1299</v>
      </c>
      <c r="AZ171" s="8">
        <v>1599</v>
      </c>
      <c r="BA171" s="8">
        <v>1629</v>
      </c>
      <c r="BB171" s="9">
        <v>3228</v>
      </c>
      <c r="BC171" s="13">
        <v>-5.8617672790901132E-2</v>
      </c>
      <c r="BD171" s="10">
        <v>2.4849884526558892</v>
      </c>
      <c r="BE171" s="8">
        <v>385</v>
      </c>
      <c r="BF171" s="8">
        <v>1909</v>
      </c>
      <c r="BG171" s="8">
        <v>922</v>
      </c>
      <c r="BH171" s="12">
        <v>0.11926889714993805</v>
      </c>
      <c r="BI171" s="12">
        <v>0.5913878562577447</v>
      </c>
      <c r="BJ171" s="12">
        <v>0.28562577447335813</v>
      </c>
      <c r="BK171" s="8">
        <v>1245</v>
      </c>
      <c r="BL171" s="8">
        <v>1492</v>
      </c>
      <c r="BM171" s="8">
        <v>1464</v>
      </c>
      <c r="BN171" s="9">
        <v>2956</v>
      </c>
      <c r="BO171" s="13">
        <v>-8.4262701363073123E-2</v>
      </c>
      <c r="BP171" s="10">
        <v>2.3742971887550199</v>
      </c>
      <c r="BQ171" s="8">
        <v>320</v>
      </c>
      <c r="BR171" s="8">
        <v>1664</v>
      </c>
      <c r="BS171" s="8">
        <v>972</v>
      </c>
      <c r="BT171" s="12">
        <v>0.10825439783491204</v>
      </c>
      <c r="BU171" s="12">
        <v>0.56292286874154263</v>
      </c>
      <c r="BV171" s="12">
        <v>0.32882273342354534</v>
      </c>
      <c r="BW171" s="24">
        <v>1135</v>
      </c>
      <c r="BX171" s="24">
        <v>1329</v>
      </c>
      <c r="BY171" s="24">
        <v>1321</v>
      </c>
      <c r="BZ171" s="9">
        <v>2650</v>
      </c>
      <c r="CA171" s="55">
        <v>-0.11547169811320757</v>
      </c>
      <c r="CB171" s="54">
        <v>2.3348017621145374</v>
      </c>
      <c r="CC171" s="51">
        <v>260</v>
      </c>
      <c r="CD171" s="51">
        <v>1430</v>
      </c>
      <c r="CE171" s="51">
        <v>960</v>
      </c>
      <c r="CF171" s="56">
        <v>9.8113207547000009E-2</v>
      </c>
      <c r="CG171" s="56">
        <v>0.53962264150899997</v>
      </c>
      <c r="CH171" s="56">
        <v>0.36226415094300002</v>
      </c>
      <c r="CI171" s="24">
        <v>1128</v>
      </c>
      <c r="CJ171" s="24">
        <v>1253</v>
      </c>
      <c r="CK171" s="24">
        <v>1229</v>
      </c>
      <c r="CL171" s="9">
        <v>2482</v>
      </c>
      <c r="CM171" s="55">
        <v>-6.7687348912167655E-2</v>
      </c>
      <c r="CN171" s="54">
        <v>2.2003546099290778</v>
      </c>
      <c r="CO171" s="51">
        <v>260</v>
      </c>
      <c r="CP171" s="51">
        <v>1430</v>
      </c>
      <c r="CQ171" s="51">
        <v>960</v>
      </c>
      <c r="CR171" s="56">
        <v>0.10475423045930701</v>
      </c>
      <c r="CS171" s="56">
        <v>0.57614826752618853</v>
      </c>
      <c r="CT171" s="56">
        <v>0.38678485092667203</v>
      </c>
    </row>
    <row r="172" spans="1:98">
      <c r="A172">
        <v>169</v>
      </c>
      <c r="B172" s="4" t="s">
        <v>145</v>
      </c>
      <c r="C172" s="8">
        <v>2882</v>
      </c>
      <c r="D172" s="8">
        <v>4809</v>
      </c>
      <c r="E172" s="8">
        <v>4884</v>
      </c>
      <c r="F172" s="9">
        <v>9693</v>
      </c>
      <c r="G172" s="9"/>
      <c r="H172" s="10">
        <v>3.3632893823733516</v>
      </c>
      <c r="I172" s="14">
        <v>2272</v>
      </c>
      <c r="J172" s="14">
        <v>6508</v>
      </c>
      <c r="K172" s="14">
        <v>913</v>
      </c>
      <c r="L172" s="12">
        <v>0.2343959558444238</v>
      </c>
      <c r="M172" s="12">
        <v>0.6714123594346435</v>
      </c>
      <c r="N172" s="12">
        <v>9.4191684720932631E-2</v>
      </c>
      <c r="O172" s="8">
        <v>2860</v>
      </c>
      <c r="P172" s="8">
        <v>4585</v>
      </c>
      <c r="Q172" s="8">
        <v>4673</v>
      </c>
      <c r="R172" s="9">
        <v>9258</v>
      </c>
      <c r="S172" s="13">
        <v>-4.487774682760759E-2</v>
      </c>
      <c r="T172" s="10">
        <v>3.2370629370629369</v>
      </c>
      <c r="U172" s="14">
        <v>2035</v>
      </c>
      <c r="V172" s="14">
        <v>6150</v>
      </c>
      <c r="W172" s="14">
        <v>1073</v>
      </c>
      <c r="X172" s="12">
        <v>0.21980989414560381</v>
      </c>
      <c r="Y172" s="12">
        <v>0.66429034348671423</v>
      </c>
      <c r="Z172" s="12">
        <v>0.115899762367682</v>
      </c>
      <c r="AA172" s="8">
        <v>2669</v>
      </c>
      <c r="AB172" s="8">
        <v>4058</v>
      </c>
      <c r="AC172" s="8">
        <v>4337</v>
      </c>
      <c r="AD172" s="9">
        <v>8395</v>
      </c>
      <c r="AE172" s="13">
        <v>-9.3216677468135667E-2</v>
      </c>
      <c r="AF172" s="10">
        <v>3.1453727988010489</v>
      </c>
      <c r="AG172" s="8">
        <v>1628</v>
      </c>
      <c r="AH172" s="8">
        <v>5512</v>
      </c>
      <c r="AI172" s="8">
        <v>1250</v>
      </c>
      <c r="AJ172" s="12">
        <v>0.1939249553305539</v>
      </c>
      <c r="AK172" s="12">
        <v>0.65658129839189994</v>
      </c>
      <c r="AL172" s="12">
        <v>0.14889815366289458</v>
      </c>
      <c r="AM172" s="8">
        <v>2575</v>
      </c>
      <c r="AN172" s="8">
        <v>3695</v>
      </c>
      <c r="AO172" s="8">
        <v>3926</v>
      </c>
      <c r="AP172" s="9">
        <v>7621</v>
      </c>
      <c r="AQ172" s="13">
        <v>-9.2197736748064307E-2</v>
      </c>
      <c r="AR172" s="10">
        <v>2.9596116504854368</v>
      </c>
      <c r="AS172" s="8">
        <v>1312</v>
      </c>
      <c r="AT172" s="8">
        <v>4788</v>
      </c>
      <c r="AU172" s="8">
        <v>1521</v>
      </c>
      <c r="AV172" s="12">
        <v>0.17215588505445478</v>
      </c>
      <c r="AW172" s="12">
        <v>0.62826400734811705</v>
      </c>
      <c r="AX172" s="12">
        <v>0.19958010759742817</v>
      </c>
      <c r="AY172" s="8">
        <v>2525</v>
      </c>
      <c r="AZ172" s="8">
        <v>3317</v>
      </c>
      <c r="BA172" s="8">
        <v>3529</v>
      </c>
      <c r="BB172" s="9">
        <v>6846</v>
      </c>
      <c r="BC172" s="13">
        <v>-0.10169269124786773</v>
      </c>
      <c r="BD172" s="10">
        <v>2.7112871287128715</v>
      </c>
      <c r="BE172" s="8">
        <v>961</v>
      </c>
      <c r="BF172" s="8">
        <v>4175</v>
      </c>
      <c r="BG172" s="8">
        <v>1706</v>
      </c>
      <c r="BH172" s="12">
        <v>0.14037394098743791</v>
      </c>
      <c r="BI172" s="12">
        <v>0.60984516505988895</v>
      </c>
      <c r="BJ172" s="12">
        <v>0.24919661115980135</v>
      </c>
      <c r="BK172" s="8">
        <v>2379</v>
      </c>
      <c r="BL172" s="8">
        <v>2933</v>
      </c>
      <c r="BM172" s="8">
        <v>3135</v>
      </c>
      <c r="BN172" s="9">
        <v>6068</v>
      </c>
      <c r="BO172" s="13">
        <v>-0.11364300321355536</v>
      </c>
      <c r="BP172" s="10">
        <v>2.5506515342580918</v>
      </c>
      <c r="BQ172" s="8">
        <v>749</v>
      </c>
      <c r="BR172" s="8">
        <v>3486</v>
      </c>
      <c r="BS172" s="8">
        <v>1833</v>
      </c>
      <c r="BT172" s="12">
        <v>0.12343441001977587</v>
      </c>
      <c r="BU172" s="12">
        <v>0.5744891232696111</v>
      </c>
      <c r="BV172" s="12">
        <v>0.30207646671061306</v>
      </c>
      <c r="BW172" s="24">
        <v>2216</v>
      </c>
      <c r="BX172" s="24">
        <v>2595</v>
      </c>
      <c r="BY172" s="24">
        <v>2865</v>
      </c>
      <c r="BZ172" s="9">
        <v>5460</v>
      </c>
      <c r="CA172" s="55">
        <v>-0.1113553113553114</v>
      </c>
      <c r="CB172" s="54">
        <v>2.463898916967509</v>
      </c>
      <c r="CC172" s="51">
        <v>591</v>
      </c>
      <c r="CD172" s="51">
        <v>3041</v>
      </c>
      <c r="CE172" s="51">
        <v>1827</v>
      </c>
      <c r="CF172" s="56">
        <v>0.108261586371</v>
      </c>
      <c r="CG172" s="56">
        <v>0.55706173291799999</v>
      </c>
      <c r="CH172" s="56">
        <v>0.33467668071099999</v>
      </c>
      <c r="CI172" s="24">
        <v>2086</v>
      </c>
      <c r="CJ172" s="24">
        <v>2361</v>
      </c>
      <c r="CK172" s="24">
        <v>2558</v>
      </c>
      <c r="CL172" s="9">
        <v>4919</v>
      </c>
      <c r="CM172" s="55">
        <v>-0.1099817035982924</v>
      </c>
      <c r="CN172" s="54">
        <v>2.3581016299137105</v>
      </c>
      <c r="CO172" s="51">
        <v>591</v>
      </c>
      <c r="CP172" s="51">
        <v>3041</v>
      </c>
      <c r="CQ172" s="51">
        <v>1827</v>
      </c>
      <c r="CR172" s="56">
        <v>0.12014637121366131</v>
      </c>
      <c r="CS172" s="56">
        <v>0.61821508436674122</v>
      </c>
      <c r="CT172" s="56">
        <v>0.37141695466558244</v>
      </c>
    </row>
    <row r="173" spans="1:98">
      <c r="A173">
        <v>170</v>
      </c>
      <c r="B173" s="4" t="s">
        <v>230</v>
      </c>
      <c r="C173" s="20">
        <v>74662</v>
      </c>
      <c r="D173" s="20">
        <v>111783</v>
      </c>
      <c r="E173" s="20">
        <v>115451</v>
      </c>
      <c r="F173" s="11">
        <v>227234</v>
      </c>
      <c r="G173" s="9"/>
      <c r="H173" s="10">
        <v>3.0435027189199326</v>
      </c>
      <c r="I173" s="21">
        <v>56648</v>
      </c>
      <c r="J173" s="21">
        <v>156521</v>
      </c>
      <c r="K173" s="21">
        <v>14065</v>
      </c>
      <c r="L173" s="12">
        <v>0.24929367964301116</v>
      </c>
      <c r="M173" s="12">
        <v>0.68880977318535075</v>
      </c>
      <c r="N173" s="12">
        <v>6.1896547171638047E-2</v>
      </c>
      <c r="O173" s="20">
        <v>76477</v>
      </c>
      <c r="P173" s="20">
        <v>110216</v>
      </c>
      <c r="Q173" s="20">
        <v>115881</v>
      </c>
      <c r="R173" s="11">
        <v>226097</v>
      </c>
      <c r="S173" s="13">
        <v>-5.0036526224068734E-3</v>
      </c>
      <c r="T173" s="10">
        <v>2.9564051937183726</v>
      </c>
      <c r="U173" s="22">
        <v>51790</v>
      </c>
      <c r="V173" s="22">
        <v>157092</v>
      </c>
      <c r="W173" s="22">
        <v>17213</v>
      </c>
      <c r="X173" s="12">
        <v>0.22906097825269686</v>
      </c>
      <c r="Y173" s="12">
        <v>0.69479913488458489</v>
      </c>
      <c r="Z173" s="12">
        <v>7.6131041101827973E-2</v>
      </c>
      <c r="AA173" s="20">
        <v>78260</v>
      </c>
      <c r="AB173" s="20">
        <v>104368</v>
      </c>
      <c r="AC173" s="20">
        <v>112055</v>
      </c>
      <c r="AD173" s="11">
        <v>216423</v>
      </c>
      <c r="AE173" s="13">
        <v>-4.27869454260782E-2</v>
      </c>
      <c r="AF173" s="10">
        <v>2.7654357270636338</v>
      </c>
      <c r="AG173" s="21">
        <v>41938</v>
      </c>
      <c r="AH173" s="21">
        <v>152877</v>
      </c>
      <c r="AI173" s="21">
        <v>21603</v>
      </c>
      <c r="AJ173" s="12">
        <v>0.19377792563636953</v>
      </c>
      <c r="AK173" s="12">
        <v>0.70638056029165108</v>
      </c>
      <c r="AL173" s="12">
        <v>9.9818411167020143E-2</v>
      </c>
      <c r="AM173" s="20">
        <v>81634</v>
      </c>
      <c r="AN173" s="20">
        <v>101013</v>
      </c>
      <c r="AO173" s="20">
        <v>108667</v>
      </c>
      <c r="AP173" s="11">
        <v>209680</v>
      </c>
      <c r="AQ173" s="13">
        <v>-3.1156577628071003E-2</v>
      </c>
      <c r="AR173" s="10">
        <v>2.5685376191292844</v>
      </c>
      <c r="AS173" s="21">
        <v>33919</v>
      </c>
      <c r="AT173" s="21">
        <v>148596</v>
      </c>
      <c r="AU173" s="21">
        <v>27163</v>
      </c>
      <c r="AV173" s="12">
        <v>0.16176554750095384</v>
      </c>
      <c r="AW173" s="12">
        <v>0.70867989317054558</v>
      </c>
      <c r="AX173" s="12">
        <v>0.12954502098435711</v>
      </c>
      <c r="AY173" s="20">
        <v>83845</v>
      </c>
      <c r="AZ173" s="20">
        <v>96439</v>
      </c>
      <c r="BA173" s="20">
        <v>105127</v>
      </c>
      <c r="BB173" s="11">
        <v>201566</v>
      </c>
      <c r="BC173" s="13">
        <v>-3.8697062190003795E-2</v>
      </c>
      <c r="BD173" s="10">
        <v>2.4040312481364423</v>
      </c>
      <c r="BE173" s="21">
        <v>28441</v>
      </c>
      <c r="BF173" s="21">
        <v>139010</v>
      </c>
      <c r="BG173" s="21">
        <v>34115</v>
      </c>
      <c r="BH173" s="12">
        <v>0.14110018554716569</v>
      </c>
      <c r="BI173" s="12">
        <v>0.6896500401853487</v>
      </c>
      <c r="BJ173" s="12">
        <v>0.16924977426748558</v>
      </c>
      <c r="BK173" s="20">
        <v>82079</v>
      </c>
      <c r="BL173" s="20">
        <v>90338</v>
      </c>
      <c r="BM173" s="20">
        <v>100140</v>
      </c>
      <c r="BN173" s="11">
        <v>190478</v>
      </c>
      <c r="BO173" s="13">
        <v>-5.5009277358284647E-2</v>
      </c>
      <c r="BP173" s="10">
        <v>2.3206666747889231</v>
      </c>
      <c r="BQ173" s="21">
        <v>24683</v>
      </c>
      <c r="BR173" s="21">
        <v>125447</v>
      </c>
      <c r="BS173" s="21">
        <v>40344</v>
      </c>
      <c r="BT173" s="12">
        <v>0.12958451894707002</v>
      </c>
      <c r="BU173" s="12">
        <v>0.65859049339031284</v>
      </c>
      <c r="BV173" s="12">
        <v>0.21180398786211532</v>
      </c>
      <c r="BW173" s="20">
        <v>81015</v>
      </c>
      <c r="BX173" s="20">
        <v>85474</v>
      </c>
      <c r="BY173" s="20">
        <v>95695</v>
      </c>
      <c r="BZ173" s="9">
        <v>181169</v>
      </c>
      <c r="CA173" s="55">
        <v>-4.8871785718035632E-2</v>
      </c>
      <c r="CB173" s="54">
        <v>2.2362402024316483</v>
      </c>
      <c r="CC173" s="51">
        <v>22314</v>
      </c>
      <c r="CD173" s="51">
        <v>113703</v>
      </c>
      <c r="CE173" s="51">
        <v>39929</v>
      </c>
      <c r="CF173" s="56">
        <v>0.12316676694136414</v>
      </c>
      <c r="CG173" s="56">
        <v>0.62760737212216222</v>
      </c>
      <c r="CH173" s="56">
        <v>0.2203964254370229</v>
      </c>
      <c r="CI173" s="20">
        <v>82078</v>
      </c>
      <c r="CJ173" s="20">
        <v>82185</v>
      </c>
      <c r="CK173" s="20">
        <v>92557</v>
      </c>
      <c r="CL173" s="9">
        <v>174742</v>
      </c>
      <c r="CM173" s="55">
        <v>-3.6779938423504355E-2</v>
      </c>
      <c r="CN173" s="54">
        <v>2.1289748775554962</v>
      </c>
      <c r="CO173" s="51">
        <v>21472</v>
      </c>
      <c r="CP173" s="51">
        <v>109040</v>
      </c>
      <c r="CQ173" s="51">
        <v>37544</v>
      </c>
      <c r="CR173" s="56">
        <v>0.12287830058028408</v>
      </c>
      <c r="CS173" s="56">
        <v>0.6240056769408614</v>
      </c>
      <c r="CT173" s="56">
        <v>0.21485389889093634</v>
      </c>
    </row>
    <row r="174" spans="1:98">
      <c r="A174">
        <v>171</v>
      </c>
      <c r="B174" s="4" t="s">
        <v>146</v>
      </c>
      <c r="C174" s="14">
        <v>3903</v>
      </c>
      <c r="D174" s="14">
        <v>6952</v>
      </c>
      <c r="E174" s="14">
        <v>6171</v>
      </c>
      <c r="F174" s="11">
        <v>13123</v>
      </c>
      <c r="G174" s="9"/>
      <c r="H174" s="10">
        <v>3.3622854214706637</v>
      </c>
      <c r="I174" s="14">
        <v>3463</v>
      </c>
      <c r="J174" s="14">
        <v>8987</v>
      </c>
      <c r="K174" s="14">
        <v>673</v>
      </c>
      <c r="L174" s="12">
        <v>0.26388783052655646</v>
      </c>
      <c r="M174" s="12">
        <v>0.68482816429170157</v>
      </c>
      <c r="N174" s="12">
        <v>5.1284005181741983E-2</v>
      </c>
      <c r="O174" s="14">
        <v>4816</v>
      </c>
      <c r="P174" s="14">
        <v>8222</v>
      </c>
      <c r="Q174" s="14">
        <v>7720</v>
      </c>
      <c r="R174" s="11">
        <v>15942</v>
      </c>
      <c r="S174" s="13">
        <v>0.21481368589499361</v>
      </c>
      <c r="T174" s="10">
        <v>3.3102159468438539</v>
      </c>
      <c r="U174" s="14">
        <v>4001</v>
      </c>
      <c r="V174" s="14">
        <v>10997</v>
      </c>
      <c r="W174" s="14">
        <v>944</v>
      </c>
      <c r="X174" s="12">
        <v>0.25097227449504456</v>
      </c>
      <c r="Y174" s="12">
        <v>0.6898130723874043</v>
      </c>
      <c r="Z174" s="12">
        <v>5.9214653117551121E-2</v>
      </c>
      <c r="AA174" s="14">
        <v>5979</v>
      </c>
      <c r="AB174" s="8">
        <v>9557</v>
      </c>
      <c r="AC174" s="8">
        <v>9451</v>
      </c>
      <c r="AD174" s="11">
        <v>19008</v>
      </c>
      <c r="AE174" s="13">
        <v>0.19232216785848699</v>
      </c>
      <c r="AF174" s="10">
        <v>3.1791269443050676</v>
      </c>
      <c r="AG174" s="8">
        <v>4457</v>
      </c>
      <c r="AH174" s="8">
        <v>13117</v>
      </c>
      <c r="AI174" s="8">
        <v>1377</v>
      </c>
      <c r="AJ174" s="12">
        <v>0.23448021885521886</v>
      </c>
      <c r="AK174" s="12">
        <v>0.69007786195286192</v>
      </c>
      <c r="AL174" s="12">
        <v>7.2443181818181823E-2</v>
      </c>
      <c r="AM174" s="11">
        <v>7209</v>
      </c>
      <c r="AN174" s="8">
        <v>10900</v>
      </c>
      <c r="AO174" s="8">
        <v>11086</v>
      </c>
      <c r="AP174" s="11">
        <v>21986</v>
      </c>
      <c r="AQ174" s="13">
        <v>0.15667087542087543</v>
      </c>
      <c r="AR174" s="10">
        <v>3.0497988625329451</v>
      </c>
      <c r="AS174" s="8">
        <v>4792</v>
      </c>
      <c r="AT174" s="8">
        <v>15242</v>
      </c>
      <c r="AU174" s="8">
        <v>1952</v>
      </c>
      <c r="AV174" s="12">
        <v>0.21795688165196034</v>
      </c>
      <c r="AW174" s="12">
        <v>0.6932593468570909</v>
      </c>
      <c r="AX174" s="12">
        <v>8.8783771490948779E-2</v>
      </c>
      <c r="AY174" s="26">
        <v>7886</v>
      </c>
      <c r="AZ174" s="26">
        <v>11046</v>
      </c>
      <c r="BA174" s="26">
        <v>11432</v>
      </c>
      <c r="BB174" s="11">
        <v>22478</v>
      </c>
      <c r="BC174" s="13">
        <v>2.2377876830710353E-2</v>
      </c>
      <c r="BD174" s="10">
        <v>2.8503677402992644</v>
      </c>
      <c r="BE174" s="8">
        <v>4144</v>
      </c>
      <c r="BF174" s="8">
        <v>15638</v>
      </c>
      <c r="BG174" s="8">
        <v>2696</v>
      </c>
      <c r="BH174" s="12">
        <v>0.18435803897143874</v>
      </c>
      <c r="BI174" s="12">
        <v>0.69570246463208474</v>
      </c>
      <c r="BJ174" s="12">
        <v>0.11993949639647655</v>
      </c>
      <c r="BK174" s="26">
        <v>8051</v>
      </c>
      <c r="BL174" s="26">
        <v>10536</v>
      </c>
      <c r="BM174" s="26">
        <v>11319</v>
      </c>
      <c r="BN174" s="11">
        <v>21855</v>
      </c>
      <c r="BO174" s="13">
        <v>-2.7715988966989902E-2</v>
      </c>
      <c r="BP174" s="10">
        <v>2.7145696186809092</v>
      </c>
      <c r="BQ174" s="8">
        <v>3558</v>
      </c>
      <c r="BR174" s="8">
        <v>14866</v>
      </c>
      <c r="BS174" s="8">
        <v>3428</v>
      </c>
      <c r="BT174" s="12">
        <v>0.16280027453671927</v>
      </c>
      <c r="BU174" s="12">
        <v>0.68021047815145275</v>
      </c>
      <c r="BV174" s="12">
        <v>0.15685197895218486</v>
      </c>
      <c r="BW174" s="34">
        <v>8098</v>
      </c>
      <c r="BX174" s="34">
        <v>9886</v>
      </c>
      <c r="BY174" s="34">
        <v>10640</v>
      </c>
      <c r="BZ174" s="9">
        <v>20526</v>
      </c>
      <c r="CA174" s="55">
        <v>-6.474714995615316E-2</v>
      </c>
      <c r="CB174" s="54">
        <v>2.5346999259076317</v>
      </c>
      <c r="CC174" s="51">
        <v>2802</v>
      </c>
      <c r="CD174" s="51">
        <v>13711</v>
      </c>
      <c r="CE174" s="51">
        <v>4001</v>
      </c>
      <c r="CF174" s="56">
        <v>0.13658964609499999</v>
      </c>
      <c r="CG174" s="56">
        <v>0.6683728185629999</v>
      </c>
      <c r="CH174" s="56">
        <v>0.19503753534200002</v>
      </c>
      <c r="CI174" s="34">
        <v>8119</v>
      </c>
      <c r="CJ174" s="34">
        <v>9373</v>
      </c>
      <c r="CK174" s="34">
        <v>10460</v>
      </c>
      <c r="CL174" s="9">
        <v>19833</v>
      </c>
      <c r="CM174" s="55">
        <v>-3.4941763727121433E-2</v>
      </c>
      <c r="CN174" s="54">
        <v>2.4427885207537874</v>
      </c>
      <c r="CO174" s="51">
        <v>2802</v>
      </c>
      <c r="CP174" s="51">
        <v>13711</v>
      </c>
      <c r="CQ174" s="51">
        <v>4001</v>
      </c>
      <c r="CR174" s="56">
        <v>0.14127968537286342</v>
      </c>
      <c r="CS174" s="56">
        <v>0.69132254323602083</v>
      </c>
      <c r="CT174" s="56">
        <v>0.20173448293248625</v>
      </c>
    </row>
    <row r="175" spans="1:98">
      <c r="A175">
        <v>172</v>
      </c>
      <c r="B175" s="4" t="s">
        <v>147</v>
      </c>
      <c r="C175" s="14">
        <v>4608</v>
      </c>
      <c r="D175" s="14">
        <v>7903</v>
      </c>
      <c r="E175" s="14">
        <v>8037</v>
      </c>
      <c r="F175" s="11">
        <v>15940</v>
      </c>
      <c r="G175" s="9"/>
      <c r="H175" s="10">
        <v>3.4592013888888888</v>
      </c>
      <c r="I175" s="14">
        <v>3953</v>
      </c>
      <c r="J175" s="14">
        <v>10731</v>
      </c>
      <c r="K175" s="14">
        <v>1256</v>
      </c>
      <c r="L175" s="12">
        <v>0.24799247176913425</v>
      </c>
      <c r="M175" s="12">
        <v>0.67321204516938515</v>
      </c>
      <c r="N175" s="12">
        <v>7.8795483061480556E-2</v>
      </c>
      <c r="O175" s="14">
        <v>4631</v>
      </c>
      <c r="P175" s="14">
        <v>7563</v>
      </c>
      <c r="Q175" s="14">
        <v>7854</v>
      </c>
      <c r="R175" s="11">
        <v>15417</v>
      </c>
      <c r="S175" s="13">
        <v>-3.2810539523212001E-2</v>
      </c>
      <c r="T175" s="10">
        <v>3.3290865903692506</v>
      </c>
      <c r="U175" s="14">
        <v>3566</v>
      </c>
      <c r="V175" s="14">
        <v>10334</v>
      </c>
      <c r="W175" s="14">
        <v>1517</v>
      </c>
      <c r="X175" s="12">
        <v>0.23130310695984951</v>
      </c>
      <c r="Y175" s="12">
        <v>0.67029902056171764</v>
      </c>
      <c r="Z175" s="12">
        <v>9.8397872478432902E-2</v>
      </c>
      <c r="AA175" s="14">
        <v>4399</v>
      </c>
      <c r="AB175" s="8">
        <v>6796</v>
      </c>
      <c r="AC175" s="8">
        <v>7297</v>
      </c>
      <c r="AD175" s="11">
        <v>14093</v>
      </c>
      <c r="AE175" s="13">
        <v>-8.5879224232989548E-2</v>
      </c>
      <c r="AF175" s="10">
        <v>3.2036826551488975</v>
      </c>
      <c r="AG175" s="8">
        <v>2934</v>
      </c>
      <c r="AH175" s="8">
        <v>9369</v>
      </c>
      <c r="AI175" s="8">
        <v>1777</v>
      </c>
      <c r="AJ175" s="12">
        <v>0.20818846235719862</v>
      </c>
      <c r="AK175" s="12">
        <v>0.66479812672958205</v>
      </c>
      <c r="AL175" s="12">
        <v>0.12609096714681048</v>
      </c>
      <c r="AM175" s="11">
        <v>4341</v>
      </c>
      <c r="AN175" s="8">
        <v>6278</v>
      </c>
      <c r="AO175" s="8">
        <v>6798</v>
      </c>
      <c r="AP175" s="11">
        <v>13076</v>
      </c>
      <c r="AQ175" s="13">
        <v>-7.2163485418292761E-2</v>
      </c>
      <c r="AR175" s="10">
        <v>3.0122091683943792</v>
      </c>
      <c r="AS175" s="8">
        <v>2457</v>
      </c>
      <c r="AT175" s="8">
        <v>8526</v>
      </c>
      <c r="AU175" s="8">
        <v>2093</v>
      </c>
      <c r="AV175" s="12">
        <v>0.18790149892933619</v>
      </c>
      <c r="AW175" s="12">
        <v>0.65203426124197006</v>
      </c>
      <c r="AX175" s="12">
        <v>0.16006423982869378</v>
      </c>
      <c r="AY175" s="26">
        <v>4320</v>
      </c>
      <c r="AZ175" s="26">
        <v>5893</v>
      </c>
      <c r="BA175" s="26">
        <v>6414</v>
      </c>
      <c r="BB175" s="11">
        <v>12307</v>
      </c>
      <c r="BC175" s="13">
        <v>-5.8810033649434046E-2</v>
      </c>
      <c r="BD175" s="10">
        <v>2.8488425925925926</v>
      </c>
      <c r="BE175" s="8">
        <v>1997</v>
      </c>
      <c r="BF175" s="8">
        <v>7758</v>
      </c>
      <c r="BG175" s="8">
        <v>2552</v>
      </c>
      <c r="BH175" s="12">
        <v>0.16226537742748029</v>
      </c>
      <c r="BI175" s="12">
        <v>0.63037295847891439</v>
      </c>
      <c r="BJ175" s="12">
        <v>0.20736166409360526</v>
      </c>
      <c r="BK175" s="26">
        <v>4325</v>
      </c>
      <c r="BL175" s="26">
        <v>5473</v>
      </c>
      <c r="BM175" s="26">
        <v>6052</v>
      </c>
      <c r="BN175" s="11">
        <v>11525</v>
      </c>
      <c r="BO175" s="13">
        <v>-6.3541074185422985E-2</v>
      </c>
      <c r="BP175" s="10">
        <v>2.6647398843930636</v>
      </c>
      <c r="BQ175" s="8">
        <v>1605</v>
      </c>
      <c r="BR175" s="8">
        <v>6990</v>
      </c>
      <c r="BS175" s="8">
        <v>2930</v>
      </c>
      <c r="BT175" s="12">
        <v>0.13926247288503255</v>
      </c>
      <c r="BU175" s="12">
        <v>0.60650759219088934</v>
      </c>
      <c r="BV175" s="12">
        <v>0.25422993492407808</v>
      </c>
      <c r="BW175" s="34">
        <v>4278</v>
      </c>
      <c r="BX175" s="34">
        <v>4978</v>
      </c>
      <c r="BY175" s="34">
        <v>5652</v>
      </c>
      <c r="BZ175" s="9">
        <v>10630</v>
      </c>
      <c r="CA175" s="55">
        <v>-8.4195672624647333E-2</v>
      </c>
      <c r="CB175" s="54">
        <v>2.4848059841047219</v>
      </c>
      <c r="CC175" s="51">
        <v>1274</v>
      </c>
      <c r="CD175" s="51">
        <v>6315</v>
      </c>
      <c r="CE175" s="51">
        <v>3041</v>
      </c>
      <c r="CF175" s="56">
        <v>0.11984948259599999</v>
      </c>
      <c r="CG175" s="56">
        <v>0.594073377234</v>
      </c>
      <c r="CH175" s="56">
        <v>0.28607714016899999</v>
      </c>
      <c r="CI175" s="34">
        <v>4115</v>
      </c>
      <c r="CJ175" s="34">
        <v>4628</v>
      </c>
      <c r="CK175" s="34">
        <v>5150</v>
      </c>
      <c r="CL175" s="9">
        <v>9778</v>
      </c>
      <c r="CM175" s="55">
        <v>-8.7134383309470209E-2</v>
      </c>
      <c r="CN175" s="54">
        <v>2.3761846901579586</v>
      </c>
      <c r="CO175" s="51">
        <v>1274</v>
      </c>
      <c r="CP175" s="51">
        <v>6315</v>
      </c>
      <c r="CQ175" s="51">
        <v>3041</v>
      </c>
      <c r="CR175" s="56">
        <v>0.13029249335242382</v>
      </c>
      <c r="CS175" s="56">
        <v>0.64583759460012269</v>
      </c>
      <c r="CT175" s="56">
        <v>0.3110042953569237</v>
      </c>
    </row>
    <row r="176" spans="1:98">
      <c r="A176">
        <v>173</v>
      </c>
      <c r="B176" s="4" t="s">
        <v>148</v>
      </c>
      <c r="C176" s="14">
        <v>2549</v>
      </c>
      <c r="D176" s="14">
        <v>4579</v>
      </c>
      <c r="E176" s="14">
        <v>4664</v>
      </c>
      <c r="F176" s="11">
        <v>9243</v>
      </c>
      <c r="G176" s="9"/>
      <c r="H176" s="10">
        <v>3.6261278932914869</v>
      </c>
      <c r="I176" s="14">
        <v>2347</v>
      </c>
      <c r="J176" s="14">
        <v>6116</v>
      </c>
      <c r="K176" s="14">
        <v>780</v>
      </c>
      <c r="L176" s="12">
        <v>0.25392188683327926</v>
      </c>
      <c r="M176" s="12">
        <v>0.66168992751271227</v>
      </c>
      <c r="N176" s="12">
        <v>8.4388185654008435E-2</v>
      </c>
      <c r="O176" s="14">
        <v>2564</v>
      </c>
      <c r="P176" s="14">
        <v>4456</v>
      </c>
      <c r="Q176" s="14">
        <v>4465</v>
      </c>
      <c r="R176" s="11">
        <v>8921</v>
      </c>
      <c r="S176" s="13">
        <v>-3.4837174077680388E-2</v>
      </c>
      <c r="T176" s="10">
        <v>3.4793291731669265</v>
      </c>
      <c r="U176" s="14">
        <v>2105</v>
      </c>
      <c r="V176" s="14">
        <v>5884</v>
      </c>
      <c r="W176" s="14">
        <v>924</v>
      </c>
      <c r="X176" s="12">
        <v>0.23596009415984756</v>
      </c>
      <c r="Y176" s="12">
        <v>0.65956731308149308</v>
      </c>
      <c r="Z176" s="12">
        <v>0.10357583230579531</v>
      </c>
      <c r="AA176" s="14">
        <v>2452</v>
      </c>
      <c r="AB176" s="8">
        <v>4133</v>
      </c>
      <c r="AC176" s="8">
        <v>4262</v>
      </c>
      <c r="AD176" s="11">
        <v>8395</v>
      </c>
      <c r="AE176" s="13">
        <v>-5.8961999775809848E-2</v>
      </c>
      <c r="AF176" s="10">
        <v>3.4237357259380099</v>
      </c>
      <c r="AG176" s="8">
        <v>1850</v>
      </c>
      <c r="AH176" s="8">
        <v>5469</v>
      </c>
      <c r="AI176" s="8">
        <v>1076</v>
      </c>
      <c r="AJ176" s="12">
        <v>0.22036926742108398</v>
      </c>
      <c r="AK176" s="12">
        <v>0.65145920190589635</v>
      </c>
      <c r="AL176" s="12">
        <v>0.12817153067301965</v>
      </c>
      <c r="AM176" s="11">
        <v>2431</v>
      </c>
      <c r="AN176" s="8">
        <v>3832</v>
      </c>
      <c r="AO176" s="8">
        <v>4034</v>
      </c>
      <c r="AP176" s="11">
        <v>7866</v>
      </c>
      <c r="AQ176" s="13">
        <v>-6.3013698630136949E-2</v>
      </c>
      <c r="AR176" s="10">
        <v>3.2357054709995885</v>
      </c>
      <c r="AS176" s="8">
        <v>1564</v>
      </c>
      <c r="AT176" s="8">
        <v>4953</v>
      </c>
      <c r="AU176" s="8">
        <v>1349</v>
      </c>
      <c r="AV176" s="12">
        <v>0.19883040935672514</v>
      </c>
      <c r="AW176" s="12">
        <v>0.62967200610221208</v>
      </c>
      <c r="AX176" s="12">
        <v>0.17149758454106281</v>
      </c>
      <c r="AY176" s="26">
        <v>2340</v>
      </c>
      <c r="AZ176" s="26">
        <v>3540</v>
      </c>
      <c r="BA176" s="26">
        <v>3795</v>
      </c>
      <c r="BB176" s="11">
        <v>7335</v>
      </c>
      <c r="BC176" s="13">
        <v>-6.7505720823798576E-2</v>
      </c>
      <c r="BD176" s="10">
        <v>3.1346153846153846</v>
      </c>
      <c r="BE176" s="8">
        <v>1222</v>
      </c>
      <c r="BF176" s="8">
        <v>4590</v>
      </c>
      <c r="BG176" s="8">
        <v>1523</v>
      </c>
      <c r="BH176" s="12">
        <v>0.16659850034083162</v>
      </c>
      <c r="BI176" s="12">
        <v>0.62576687116564422</v>
      </c>
      <c r="BJ176" s="12">
        <v>0.20763462849352421</v>
      </c>
      <c r="BK176" s="26">
        <v>2337</v>
      </c>
      <c r="BL176" s="26">
        <v>3386</v>
      </c>
      <c r="BM176" s="26">
        <v>3619</v>
      </c>
      <c r="BN176" s="11">
        <v>7005</v>
      </c>
      <c r="BO176" s="13">
        <v>-4.4989775051124781E-2</v>
      </c>
      <c r="BP176" s="10">
        <v>2.9974326059050065</v>
      </c>
      <c r="BQ176" s="8">
        <v>1030</v>
      </c>
      <c r="BR176" s="8">
        <v>4303</v>
      </c>
      <c r="BS176" s="8">
        <v>1672</v>
      </c>
      <c r="BT176" s="12">
        <v>0.14703783012134189</v>
      </c>
      <c r="BU176" s="12">
        <v>0.61427551748750897</v>
      </c>
      <c r="BV176" s="12">
        <v>0.23868665239114917</v>
      </c>
      <c r="BW176" s="34">
        <v>2344</v>
      </c>
      <c r="BX176" s="34">
        <v>3152</v>
      </c>
      <c r="BY176" s="34">
        <v>3359</v>
      </c>
      <c r="BZ176" s="9">
        <v>6511</v>
      </c>
      <c r="CA176" s="55">
        <v>-7.5871601904469399E-2</v>
      </c>
      <c r="CB176" s="54">
        <v>2.7777303754266214</v>
      </c>
      <c r="CC176" s="51">
        <v>855</v>
      </c>
      <c r="CD176" s="51">
        <v>3970</v>
      </c>
      <c r="CE176" s="51">
        <v>1686</v>
      </c>
      <c r="CF176" s="56">
        <v>0.13131623406499998</v>
      </c>
      <c r="CG176" s="56">
        <v>0.60973736753200003</v>
      </c>
      <c r="CH176" s="56">
        <v>0.25894639840300004</v>
      </c>
      <c r="CI176" s="34">
        <v>2325</v>
      </c>
      <c r="CJ176" s="34">
        <v>2954</v>
      </c>
      <c r="CK176" s="34">
        <v>3107</v>
      </c>
      <c r="CL176" s="9">
        <v>6061</v>
      </c>
      <c r="CM176" s="55">
        <v>-7.4245174063685804E-2</v>
      </c>
      <c r="CN176" s="54">
        <v>2.6068817204301076</v>
      </c>
      <c r="CO176" s="51">
        <v>855</v>
      </c>
      <c r="CP176" s="51">
        <v>3970</v>
      </c>
      <c r="CQ176" s="51">
        <v>1686</v>
      </c>
      <c r="CR176" s="56">
        <v>0.14106583072100312</v>
      </c>
      <c r="CS176" s="56">
        <v>0.65500742451740634</v>
      </c>
      <c r="CT176" s="56">
        <v>0.27817191882527637</v>
      </c>
    </row>
    <row r="177" spans="1:98">
      <c r="A177">
        <v>174</v>
      </c>
      <c r="B177" s="4" t="s">
        <v>149</v>
      </c>
      <c r="C177" s="14">
        <v>3745</v>
      </c>
      <c r="D177" s="14">
        <v>6144</v>
      </c>
      <c r="E177" s="14">
        <v>6153</v>
      </c>
      <c r="F177" s="11">
        <v>12297</v>
      </c>
      <c r="G177" s="9"/>
      <c r="H177" s="10">
        <v>3.2835781041388516</v>
      </c>
      <c r="I177" s="14">
        <v>2983</v>
      </c>
      <c r="J177" s="14">
        <v>8229</v>
      </c>
      <c r="K177" s="14">
        <v>1085</v>
      </c>
      <c r="L177" s="12">
        <v>0.24257949093274783</v>
      </c>
      <c r="M177" s="12">
        <v>0.66918760673334965</v>
      </c>
      <c r="N177" s="12">
        <v>8.8232902333902574E-2</v>
      </c>
      <c r="O177" s="14">
        <v>3589</v>
      </c>
      <c r="P177" s="14">
        <v>5729</v>
      </c>
      <c r="Q177" s="14">
        <v>5904</v>
      </c>
      <c r="R177" s="11">
        <v>11633</v>
      </c>
      <c r="S177" s="13">
        <v>-5.3996909815402172E-2</v>
      </c>
      <c r="T177" s="10">
        <v>3.2412928392309834</v>
      </c>
      <c r="U177" s="14">
        <v>2651</v>
      </c>
      <c r="V177" s="14">
        <v>7693</v>
      </c>
      <c r="W177" s="14">
        <v>1288</v>
      </c>
      <c r="X177" s="12">
        <v>0.22788618585059744</v>
      </c>
      <c r="Y177" s="12">
        <v>0.66130834694403851</v>
      </c>
      <c r="Z177" s="12">
        <v>0.11071950485687269</v>
      </c>
      <c r="AA177" s="14">
        <v>3433</v>
      </c>
      <c r="AB177" s="8">
        <v>5255</v>
      </c>
      <c r="AC177" s="8">
        <v>5446</v>
      </c>
      <c r="AD177" s="11">
        <v>10701</v>
      </c>
      <c r="AE177" s="13">
        <v>-8.0116908793948283E-2</v>
      </c>
      <c r="AF177" s="10">
        <v>3.1170987474512089</v>
      </c>
      <c r="AG177" s="8">
        <v>2212</v>
      </c>
      <c r="AH177" s="8">
        <v>7009</v>
      </c>
      <c r="AI177" s="8">
        <v>1480</v>
      </c>
      <c r="AJ177" s="12">
        <v>0.20670965330342958</v>
      </c>
      <c r="AK177" s="12">
        <v>0.65498551537239513</v>
      </c>
      <c r="AL177" s="12">
        <v>0.13830483132417531</v>
      </c>
      <c r="AM177" s="11">
        <v>3397</v>
      </c>
      <c r="AN177" s="8">
        <v>4889</v>
      </c>
      <c r="AO177" s="8">
        <v>5126</v>
      </c>
      <c r="AP177" s="11">
        <v>10015</v>
      </c>
      <c r="AQ177" s="13">
        <v>-6.4106158302962291E-2</v>
      </c>
      <c r="AR177" s="10">
        <v>2.9481895790403296</v>
      </c>
      <c r="AS177" s="8">
        <v>1832</v>
      </c>
      <c r="AT177" s="8">
        <v>6389</v>
      </c>
      <c r="AU177" s="8">
        <v>1794</v>
      </c>
      <c r="AV177" s="12">
        <v>0.18292561158262607</v>
      </c>
      <c r="AW177" s="12">
        <v>0.63794308537194211</v>
      </c>
      <c r="AX177" s="12">
        <v>0.17913130304543184</v>
      </c>
      <c r="AY177" s="26">
        <v>3406</v>
      </c>
      <c r="AZ177" s="26">
        <v>4553</v>
      </c>
      <c r="BA177" s="26">
        <v>4835</v>
      </c>
      <c r="BB177" s="11">
        <v>9388</v>
      </c>
      <c r="BC177" s="13">
        <v>-6.2606090863704389E-2</v>
      </c>
      <c r="BD177" s="10">
        <v>2.756312389900176</v>
      </c>
      <c r="BE177" s="8">
        <v>1449</v>
      </c>
      <c r="BF177" s="8">
        <v>5910</v>
      </c>
      <c r="BG177" s="8">
        <v>2029</v>
      </c>
      <c r="BH177" s="12">
        <v>0.15434597358329782</v>
      </c>
      <c r="BI177" s="12">
        <v>0.62952705581593527</v>
      </c>
      <c r="BJ177" s="12">
        <v>0.21612697060076694</v>
      </c>
      <c r="BK177" s="26">
        <v>3460</v>
      </c>
      <c r="BL177" s="26">
        <v>4335</v>
      </c>
      <c r="BM177" s="26">
        <v>4601</v>
      </c>
      <c r="BN177" s="11">
        <v>8936</v>
      </c>
      <c r="BO177" s="13">
        <v>-4.8146570089475982E-2</v>
      </c>
      <c r="BP177" s="10">
        <v>2.5826589595375724</v>
      </c>
      <c r="BQ177" s="8">
        <v>1180</v>
      </c>
      <c r="BR177" s="8">
        <v>5469</v>
      </c>
      <c r="BS177" s="8">
        <v>2287</v>
      </c>
      <c r="BT177" s="12">
        <v>0.13205013428827217</v>
      </c>
      <c r="BU177" s="12">
        <v>0.61201880035810208</v>
      </c>
      <c r="BV177" s="12">
        <v>0.25593106535362581</v>
      </c>
      <c r="BW177" s="34">
        <v>3365</v>
      </c>
      <c r="BX177" s="34">
        <v>3986</v>
      </c>
      <c r="BY177" s="34">
        <v>4299</v>
      </c>
      <c r="BZ177" s="9">
        <v>8285</v>
      </c>
      <c r="CA177" s="55">
        <v>-7.857573928786965E-2</v>
      </c>
      <c r="CB177" s="54">
        <v>2.4621099554234771</v>
      </c>
      <c r="CC177" s="51">
        <v>1055</v>
      </c>
      <c r="CD177" s="51">
        <v>4884</v>
      </c>
      <c r="CE177" s="51">
        <v>2346</v>
      </c>
      <c r="CF177" s="56">
        <v>0.12733856366899998</v>
      </c>
      <c r="CG177" s="56">
        <v>0.58949909474999995</v>
      </c>
      <c r="CH177" s="56">
        <v>0.28316234158100001</v>
      </c>
      <c r="CI177" s="34">
        <v>3281</v>
      </c>
      <c r="CJ177" s="34">
        <v>3717</v>
      </c>
      <c r="CK177" s="34">
        <v>4025</v>
      </c>
      <c r="CL177" s="9">
        <v>7742</v>
      </c>
      <c r="CM177" s="55">
        <v>-7.0136915525703891E-2</v>
      </c>
      <c r="CN177" s="54">
        <v>2.3596464492532765</v>
      </c>
      <c r="CO177" s="51">
        <v>1055</v>
      </c>
      <c r="CP177" s="51">
        <v>4884</v>
      </c>
      <c r="CQ177" s="51">
        <v>2346</v>
      </c>
      <c r="CR177" s="56">
        <v>0.13626969775251874</v>
      </c>
      <c r="CS177" s="56">
        <v>0.63084474296047532</v>
      </c>
      <c r="CT177" s="56">
        <v>0.30302247481270989</v>
      </c>
    </row>
    <row r="178" spans="1:98">
      <c r="A178">
        <v>175</v>
      </c>
      <c r="B178" s="4" t="s">
        <v>150</v>
      </c>
      <c r="C178" s="14">
        <v>4129</v>
      </c>
      <c r="D178" s="14">
        <v>5958</v>
      </c>
      <c r="E178" s="14">
        <v>6248</v>
      </c>
      <c r="F178" s="11">
        <v>12206</v>
      </c>
      <c r="G178" s="9"/>
      <c r="H178" s="10">
        <v>2.9561637200290627</v>
      </c>
      <c r="I178" s="14">
        <v>2862</v>
      </c>
      <c r="J178" s="14">
        <v>8094</v>
      </c>
      <c r="K178" s="14">
        <v>1250</v>
      </c>
      <c r="L178" s="12">
        <v>0.23447484843519581</v>
      </c>
      <c r="M178" s="12">
        <v>0.66311650008192691</v>
      </c>
      <c r="N178" s="12">
        <v>0.10240865148287727</v>
      </c>
      <c r="O178" s="14">
        <v>4168</v>
      </c>
      <c r="P178" s="14">
        <v>5744</v>
      </c>
      <c r="Q178" s="14">
        <v>6052</v>
      </c>
      <c r="R178" s="11">
        <v>11796</v>
      </c>
      <c r="S178" s="13">
        <v>-3.35900376863838E-2</v>
      </c>
      <c r="T178" s="10">
        <v>2.830134357005758</v>
      </c>
      <c r="U178" s="14">
        <v>2526</v>
      </c>
      <c r="V178" s="14">
        <v>7944</v>
      </c>
      <c r="W178" s="14">
        <v>1317</v>
      </c>
      <c r="X178" s="12">
        <v>0.21414038657171922</v>
      </c>
      <c r="Y178" s="12">
        <v>0.67344862665310279</v>
      </c>
      <c r="Z178" s="12">
        <v>0.11164801627670397</v>
      </c>
      <c r="AA178" s="14">
        <v>3861</v>
      </c>
      <c r="AB178" s="8">
        <v>5149</v>
      </c>
      <c r="AC178" s="8">
        <v>5481</v>
      </c>
      <c r="AD178" s="11">
        <v>10630</v>
      </c>
      <c r="AE178" s="13">
        <v>-9.8847066802305816E-2</v>
      </c>
      <c r="AF178" s="10">
        <v>2.7531727531727532</v>
      </c>
      <c r="AG178" s="8">
        <v>1960</v>
      </c>
      <c r="AH178" s="8">
        <v>7036</v>
      </c>
      <c r="AI178" s="8">
        <v>1608</v>
      </c>
      <c r="AJ178" s="12">
        <v>0.18438381937911572</v>
      </c>
      <c r="AK178" s="12">
        <v>0.66190028222013175</v>
      </c>
      <c r="AL178" s="12">
        <v>0.15126999059266227</v>
      </c>
      <c r="AM178" s="11">
        <v>3914</v>
      </c>
      <c r="AN178" s="8">
        <v>4765</v>
      </c>
      <c r="AO178" s="8">
        <v>5189</v>
      </c>
      <c r="AP178" s="11">
        <v>9954</v>
      </c>
      <c r="AQ178" s="13">
        <v>-6.359360301034811E-2</v>
      </c>
      <c r="AR178" s="10">
        <v>2.5431783341849772</v>
      </c>
      <c r="AS178" s="8">
        <v>1525</v>
      </c>
      <c r="AT178" s="8">
        <v>6532</v>
      </c>
      <c r="AU178" s="8">
        <v>1888</v>
      </c>
      <c r="AV178" s="12">
        <v>0.15320474181233676</v>
      </c>
      <c r="AW178" s="12">
        <v>0.65621860558569423</v>
      </c>
      <c r="AX178" s="12">
        <v>0.18967249346996182</v>
      </c>
      <c r="AY178" s="26">
        <v>3977</v>
      </c>
      <c r="AZ178" s="26">
        <v>4606</v>
      </c>
      <c r="BA178" s="26">
        <v>4887</v>
      </c>
      <c r="BB178" s="11">
        <v>9493</v>
      </c>
      <c r="BC178" s="13">
        <v>-4.6313039983926108E-2</v>
      </c>
      <c r="BD178" s="10">
        <v>2.3869751068644707</v>
      </c>
      <c r="BE178" s="8">
        <v>1286</v>
      </c>
      <c r="BF178" s="8">
        <v>6057</v>
      </c>
      <c r="BG178" s="8">
        <v>2145</v>
      </c>
      <c r="BH178" s="12">
        <v>0.1354682397556094</v>
      </c>
      <c r="BI178" s="12">
        <v>0.6380490888022754</v>
      </c>
      <c r="BJ178" s="12">
        <v>0.22595596755504055</v>
      </c>
      <c r="BK178" s="26">
        <v>3910</v>
      </c>
      <c r="BL178" s="26">
        <v>4371</v>
      </c>
      <c r="BM178" s="26">
        <v>4652</v>
      </c>
      <c r="BN178" s="11">
        <v>9023</v>
      </c>
      <c r="BO178" s="13">
        <v>-4.951016538502051E-2</v>
      </c>
      <c r="BP178" s="10">
        <v>2.3076726342710998</v>
      </c>
      <c r="BQ178" s="8">
        <v>1098</v>
      </c>
      <c r="BR178" s="8">
        <v>5509</v>
      </c>
      <c r="BS178" s="8">
        <v>2416</v>
      </c>
      <c r="BT178" s="12">
        <v>0.1216890169566663</v>
      </c>
      <c r="BU178" s="12">
        <v>0.61055081458494953</v>
      </c>
      <c r="BV178" s="12">
        <v>0.26776016845838413</v>
      </c>
      <c r="BW178" s="34">
        <v>3632</v>
      </c>
      <c r="BX178" s="34">
        <v>3919</v>
      </c>
      <c r="BY178" s="34">
        <v>4359</v>
      </c>
      <c r="BZ178" s="9">
        <v>8278</v>
      </c>
      <c r="CA178" s="55">
        <v>-8.9997583957477575E-2</v>
      </c>
      <c r="CB178" s="54">
        <v>2.2791850220264318</v>
      </c>
      <c r="CC178" s="51">
        <v>950</v>
      </c>
      <c r="CD178" s="51">
        <v>4731</v>
      </c>
      <c r="CE178" s="51">
        <v>2594</v>
      </c>
      <c r="CF178" s="56">
        <v>0.114803625378</v>
      </c>
      <c r="CG178" s="56">
        <v>0.57172205438099999</v>
      </c>
      <c r="CH178" s="56">
        <v>0.313474320242</v>
      </c>
      <c r="CI178" s="34">
        <v>3509</v>
      </c>
      <c r="CJ178" s="34">
        <v>3679</v>
      </c>
      <c r="CK178" s="34">
        <v>4079</v>
      </c>
      <c r="CL178" s="9">
        <v>7758</v>
      </c>
      <c r="CM178" s="55">
        <v>-6.7027584428976494E-2</v>
      </c>
      <c r="CN178" s="54">
        <v>2.2108862923909944</v>
      </c>
      <c r="CO178" s="51">
        <v>950</v>
      </c>
      <c r="CP178" s="51">
        <v>4731</v>
      </c>
      <c r="CQ178" s="51">
        <v>2594</v>
      </c>
      <c r="CR178" s="56">
        <v>0.12245424078370715</v>
      </c>
      <c r="CS178" s="56">
        <v>0.60982211910286155</v>
      </c>
      <c r="CT178" s="56">
        <v>0.33436452693993296</v>
      </c>
    </row>
    <row r="179" spans="1:98">
      <c r="A179">
        <v>176</v>
      </c>
      <c r="B179" s="4" t="s">
        <v>151</v>
      </c>
      <c r="C179" s="14">
        <v>756</v>
      </c>
      <c r="D179" s="14">
        <v>1334</v>
      </c>
      <c r="E179" s="14">
        <v>1304</v>
      </c>
      <c r="F179" s="11">
        <v>2638</v>
      </c>
      <c r="G179" s="9"/>
      <c r="H179" s="10">
        <v>3.4894179894179893</v>
      </c>
      <c r="I179" s="14">
        <v>696</v>
      </c>
      <c r="J179" s="14">
        <v>1693</v>
      </c>
      <c r="K179" s="14">
        <v>249</v>
      </c>
      <c r="L179" s="12">
        <v>0.26383623957543595</v>
      </c>
      <c r="M179" s="12">
        <v>0.64177407126611064</v>
      </c>
      <c r="N179" s="12">
        <v>9.4389689158453374E-2</v>
      </c>
      <c r="O179" s="14">
        <v>865</v>
      </c>
      <c r="P179" s="14">
        <v>1461</v>
      </c>
      <c r="Q179" s="14">
        <v>1395</v>
      </c>
      <c r="R179" s="11">
        <v>2856</v>
      </c>
      <c r="S179" s="13">
        <v>8.2638362395754283E-2</v>
      </c>
      <c r="T179" s="10">
        <v>3.3017341040462429</v>
      </c>
      <c r="U179" s="14">
        <v>652</v>
      </c>
      <c r="V179" s="14">
        <v>1860</v>
      </c>
      <c r="W179" s="14">
        <v>344</v>
      </c>
      <c r="X179" s="12">
        <v>0.22829131652661064</v>
      </c>
      <c r="Y179" s="12">
        <v>0.65126050420168069</v>
      </c>
      <c r="Z179" s="12">
        <v>0.12044817927170869</v>
      </c>
      <c r="AA179" s="14">
        <v>905</v>
      </c>
      <c r="AB179" s="8">
        <v>1418</v>
      </c>
      <c r="AC179" s="8">
        <v>1411</v>
      </c>
      <c r="AD179" s="11">
        <v>2829</v>
      </c>
      <c r="AE179" s="13">
        <v>-9.4537815126050084E-3</v>
      </c>
      <c r="AF179" s="10">
        <v>3.1259668508287293</v>
      </c>
      <c r="AG179" s="8">
        <v>516</v>
      </c>
      <c r="AH179" s="8">
        <v>1830</v>
      </c>
      <c r="AI179" s="8">
        <v>483</v>
      </c>
      <c r="AJ179" s="12">
        <v>0.18239660657476139</v>
      </c>
      <c r="AK179" s="12">
        <v>0.64687168610816548</v>
      </c>
      <c r="AL179" s="12">
        <v>0.17073170731707318</v>
      </c>
      <c r="AM179" s="11">
        <v>921</v>
      </c>
      <c r="AN179" s="8">
        <v>1359</v>
      </c>
      <c r="AO179" s="8">
        <v>1400</v>
      </c>
      <c r="AP179" s="11">
        <v>2759</v>
      </c>
      <c r="AQ179" s="13">
        <v>-2.4743725698126551E-2</v>
      </c>
      <c r="AR179" s="10">
        <v>2.995656894679696</v>
      </c>
      <c r="AS179" s="8">
        <v>439</v>
      </c>
      <c r="AT179" s="8">
        <v>1727</v>
      </c>
      <c r="AU179" s="8">
        <v>593</v>
      </c>
      <c r="AV179" s="12">
        <v>0.15911562160202972</v>
      </c>
      <c r="AW179" s="12">
        <v>0.62595143167814427</v>
      </c>
      <c r="AX179" s="12">
        <v>0.21493294671982602</v>
      </c>
      <c r="AY179" s="26">
        <v>915</v>
      </c>
      <c r="AZ179" s="26">
        <v>1338</v>
      </c>
      <c r="BA179" s="26">
        <v>1390</v>
      </c>
      <c r="BB179" s="11">
        <v>2728</v>
      </c>
      <c r="BC179" s="13">
        <v>-1.1235955056179803E-2</v>
      </c>
      <c r="BD179" s="10">
        <v>2.9814207650273223</v>
      </c>
      <c r="BE179" s="8">
        <v>399</v>
      </c>
      <c r="BF179" s="8">
        <v>1665</v>
      </c>
      <c r="BG179" s="8">
        <v>664</v>
      </c>
      <c r="BH179" s="12">
        <v>0.14626099706744869</v>
      </c>
      <c r="BI179" s="12">
        <v>0.61033724340175954</v>
      </c>
      <c r="BJ179" s="12">
        <v>0.24340175953079179</v>
      </c>
      <c r="BK179" s="26">
        <v>921</v>
      </c>
      <c r="BL179" s="26">
        <v>1317</v>
      </c>
      <c r="BM179" s="26">
        <v>1355</v>
      </c>
      <c r="BN179" s="11">
        <v>2672</v>
      </c>
      <c r="BO179" s="13">
        <v>-2.0527859237536639E-2</v>
      </c>
      <c r="BP179" s="10">
        <v>2.9011943539630836</v>
      </c>
      <c r="BQ179" s="8">
        <v>399</v>
      </c>
      <c r="BR179" s="8">
        <v>1580</v>
      </c>
      <c r="BS179" s="8">
        <v>693</v>
      </c>
      <c r="BT179" s="12">
        <v>0.14932634730538921</v>
      </c>
      <c r="BU179" s="12">
        <v>0.5913173652694611</v>
      </c>
      <c r="BV179" s="12">
        <v>0.25935628742514971</v>
      </c>
      <c r="BW179" s="34">
        <v>979</v>
      </c>
      <c r="BX179" s="34">
        <v>1294</v>
      </c>
      <c r="BY179" s="34">
        <v>1333</v>
      </c>
      <c r="BZ179" s="9">
        <v>2627</v>
      </c>
      <c r="CA179" s="55">
        <v>-1.7129805862200254E-2</v>
      </c>
      <c r="CB179" s="54">
        <v>2.6833503575076607</v>
      </c>
      <c r="CC179" s="51">
        <v>364</v>
      </c>
      <c r="CD179" s="51">
        <v>1499</v>
      </c>
      <c r="CE179" s="51">
        <v>764</v>
      </c>
      <c r="CF179" s="56">
        <v>0.13856109630800001</v>
      </c>
      <c r="CG179" s="56">
        <v>0.57061286638800002</v>
      </c>
      <c r="CH179" s="56">
        <v>0.29082603730500001</v>
      </c>
      <c r="CI179" s="34">
        <v>1026</v>
      </c>
      <c r="CJ179" s="34">
        <v>1234</v>
      </c>
      <c r="CK179" s="34">
        <v>1300</v>
      </c>
      <c r="CL179" s="9">
        <v>2534</v>
      </c>
      <c r="CM179" s="55">
        <v>-3.6700868192580893E-2</v>
      </c>
      <c r="CN179" s="54">
        <v>2.469785575048733</v>
      </c>
      <c r="CO179" s="51">
        <v>364</v>
      </c>
      <c r="CP179" s="51">
        <v>1499</v>
      </c>
      <c r="CQ179" s="51">
        <v>764</v>
      </c>
      <c r="CR179" s="56">
        <v>0.143646408839779</v>
      </c>
      <c r="CS179" s="56">
        <v>0.59155485398579322</v>
      </c>
      <c r="CT179" s="56">
        <v>0.30149960536700871</v>
      </c>
    </row>
    <row r="180" spans="1:98">
      <c r="A180">
        <v>177</v>
      </c>
      <c r="B180" s="4" t="s">
        <v>152</v>
      </c>
      <c r="C180" s="14">
        <v>4643</v>
      </c>
      <c r="D180" s="14">
        <v>7141</v>
      </c>
      <c r="E180" s="14">
        <v>7373</v>
      </c>
      <c r="F180" s="11">
        <v>14514</v>
      </c>
      <c r="G180" s="9"/>
      <c r="H180" s="10">
        <v>3.1259961231962095</v>
      </c>
      <c r="I180" s="14">
        <v>3417</v>
      </c>
      <c r="J180" s="14">
        <v>9885</v>
      </c>
      <c r="K180" s="14">
        <v>1212</v>
      </c>
      <c r="L180" s="12">
        <v>0.23542786275320379</v>
      </c>
      <c r="M180" s="12">
        <v>0.68106655642827618</v>
      </c>
      <c r="N180" s="12">
        <v>8.3505580818520053E-2</v>
      </c>
      <c r="O180" s="14">
        <v>4583</v>
      </c>
      <c r="P180" s="14">
        <v>6887</v>
      </c>
      <c r="Q180" s="14">
        <v>7218</v>
      </c>
      <c r="R180" s="11">
        <v>14105</v>
      </c>
      <c r="S180" s="13">
        <v>-2.8179688576546735E-2</v>
      </c>
      <c r="T180" s="10">
        <v>3.077678376609208</v>
      </c>
      <c r="U180" s="14">
        <v>2964</v>
      </c>
      <c r="V180" s="14">
        <v>9640</v>
      </c>
      <c r="W180" s="14">
        <v>1501</v>
      </c>
      <c r="X180" s="12">
        <v>0.21013824884792626</v>
      </c>
      <c r="Y180" s="12">
        <v>0.6834455866713931</v>
      </c>
      <c r="Z180" s="12">
        <v>0.10641616448068061</v>
      </c>
      <c r="AA180" s="14">
        <v>4588</v>
      </c>
      <c r="AB180" s="8">
        <v>6453</v>
      </c>
      <c r="AC180" s="8">
        <v>6848</v>
      </c>
      <c r="AD180" s="11">
        <v>13301</v>
      </c>
      <c r="AE180" s="13">
        <v>-5.7001063452676304E-2</v>
      </c>
      <c r="AF180" s="10">
        <v>2.8990845684394073</v>
      </c>
      <c r="AG180" s="8">
        <v>2469</v>
      </c>
      <c r="AH180" s="8">
        <v>9033</v>
      </c>
      <c r="AI180" s="8">
        <v>1799</v>
      </c>
      <c r="AJ180" s="12">
        <v>0.1856251409668446</v>
      </c>
      <c r="AK180" s="12">
        <v>0.67912187053604989</v>
      </c>
      <c r="AL180" s="12">
        <v>0.13525298849710549</v>
      </c>
      <c r="AM180" s="11">
        <v>4392</v>
      </c>
      <c r="AN180" s="8">
        <v>5855</v>
      </c>
      <c r="AO180" s="8">
        <v>6452</v>
      </c>
      <c r="AP180" s="11">
        <v>12307</v>
      </c>
      <c r="AQ180" s="13">
        <v>-7.4731223216299547E-2</v>
      </c>
      <c r="AR180" s="10">
        <v>2.8021402550091077</v>
      </c>
      <c r="AS180" s="8">
        <v>2051</v>
      </c>
      <c r="AT180" s="8">
        <v>8080</v>
      </c>
      <c r="AU180" s="8">
        <v>2176</v>
      </c>
      <c r="AV180" s="12">
        <v>0.16665312423823839</v>
      </c>
      <c r="AW180" s="12">
        <v>0.65653693020232384</v>
      </c>
      <c r="AX180" s="12">
        <v>0.17680994555943771</v>
      </c>
      <c r="AY180" s="26">
        <v>4333</v>
      </c>
      <c r="AZ180" s="26">
        <v>5365</v>
      </c>
      <c r="BA180" s="26">
        <v>5994</v>
      </c>
      <c r="BB180" s="11">
        <v>11359</v>
      </c>
      <c r="BC180" s="13">
        <v>-7.70293328999756E-2</v>
      </c>
      <c r="BD180" s="10">
        <v>2.6215093468728363</v>
      </c>
      <c r="BE180" s="8">
        <v>1629</v>
      </c>
      <c r="BF180" s="8">
        <v>7172</v>
      </c>
      <c r="BG180" s="8">
        <v>2558</v>
      </c>
      <c r="BH180" s="12">
        <v>0.14341051148868739</v>
      </c>
      <c r="BI180" s="12">
        <v>0.63139360859230564</v>
      </c>
      <c r="BJ180" s="12">
        <v>0.22519587991900694</v>
      </c>
      <c r="BK180" s="26">
        <v>4115</v>
      </c>
      <c r="BL180" s="26">
        <v>4877</v>
      </c>
      <c r="BM180" s="26">
        <v>5520</v>
      </c>
      <c r="BN180" s="11">
        <v>10397</v>
      </c>
      <c r="BO180" s="13">
        <v>-8.4690553745928376E-2</v>
      </c>
      <c r="BP180" s="10">
        <v>2.5266099635479953</v>
      </c>
      <c r="BQ180" s="8">
        <v>1319</v>
      </c>
      <c r="BR180" s="8">
        <v>6246</v>
      </c>
      <c r="BS180" s="8">
        <v>2832</v>
      </c>
      <c r="BT180" s="12">
        <v>0.12686351832259304</v>
      </c>
      <c r="BU180" s="12">
        <v>0.6007502164085794</v>
      </c>
      <c r="BV180" s="12">
        <v>0.27238626526882753</v>
      </c>
      <c r="BW180" s="34">
        <v>3896</v>
      </c>
      <c r="BX180" s="34">
        <v>4376</v>
      </c>
      <c r="BY180" s="34">
        <v>4918</v>
      </c>
      <c r="BZ180" s="9">
        <v>9294</v>
      </c>
      <c r="CA180" s="55">
        <v>-0.11867871745211955</v>
      </c>
      <c r="CB180" s="54">
        <v>2.3855236139630391</v>
      </c>
      <c r="CC180" s="51">
        <v>1034</v>
      </c>
      <c r="CD180" s="51">
        <v>5399</v>
      </c>
      <c r="CE180" s="51">
        <v>2861</v>
      </c>
      <c r="CF180" s="56">
        <v>0.111254572843</v>
      </c>
      <c r="CG180" s="56">
        <v>0.58091241661300008</v>
      </c>
      <c r="CH180" s="56">
        <v>0.30783301054399997</v>
      </c>
      <c r="CI180" s="34">
        <v>3609</v>
      </c>
      <c r="CJ180" s="34">
        <v>3752</v>
      </c>
      <c r="CK180" s="34">
        <v>4316</v>
      </c>
      <c r="CL180" s="9">
        <v>8068</v>
      </c>
      <c r="CM180" s="55">
        <v>-0.15195835399107582</v>
      </c>
      <c r="CN180" s="54">
        <v>2.2355223053477418</v>
      </c>
      <c r="CO180" s="51">
        <v>1034</v>
      </c>
      <c r="CP180" s="51">
        <v>5399</v>
      </c>
      <c r="CQ180" s="51">
        <v>2861</v>
      </c>
      <c r="CR180" s="56">
        <v>0.12816063460585028</v>
      </c>
      <c r="CS180" s="56">
        <v>0.66918691125433816</v>
      </c>
      <c r="CT180" s="56">
        <v>0.35461080813088747</v>
      </c>
    </row>
    <row r="181" spans="1:98">
      <c r="A181">
        <v>178</v>
      </c>
      <c r="B181" s="4" t="s">
        <v>153</v>
      </c>
      <c r="C181" s="20">
        <v>12872</v>
      </c>
      <c r="D181" s="20">
        <v>21044</v>
      </c>
      <c r="E181" s="20">
        <v>21836</v>
      </c>
      <c r="F181" s="25">
        <v>42880</v>
      </c>
      <c r="G181" s="9"/>
      <c r="H181" s="10">
        <v>3.331261653200746</v>
      </c>
      <c r="I181" s="21">
        <v>10937</v>
      </c>
      <c r="J181" s="21">
        <v>28799</v>
      </c>
      <c r="K181" s="21">
        <v>3144</v>
      </c>
      <c r="L181" s="12">
        <v>0.25506063432835818</v>
      </c>
      <c r="M181" s="12">
        <v>0.67161847014925369</v>
      </c>
      <c r="N181" s="12">
        <v>7.332089552238806E-2</v>
      </c>
      <c r="O181" s="20">
        <v>12578</v>
      </c>
      <c r="P181" s="20">
        <v>19758</v>
      </c>
      <c r="Q181" s="20">
        <v>20917</v>
      </c>
      <c r="R181" s="25">
        <v>40675</v>
      </c>
      <c r="S181" s="13">
        <v>-5.1422574626865725E-2</v>
      </c>
      <c r="T181" s="10">
        <v>3.2338209572269041</v>
      </c>
      <c r="U181" s="22">
        <v>9246</v>
      </c>
      <c r="V181" s="22">
        <v>27827</v>
      </c>
      <c r="W181" s="22">
        <v>3602</v>
      </c>
      <c r="X181" s="12">
        <v>0.2273140749846343</v>
      </c>
      <c r="Y181" s="12">
        <v>0.6841303011677935</v>
      </c>
      <c r="Z181" s="12">
        <v>8.8555623847572221E-2</v>
      </c>
      <c r="AA181" s="20">
        <v>12168</v>
      </c>
      <c r="AB181" s="20">
        <v>17653</v>
      </c>
      <c r="AC181" s="20">
        <v>19259</v>
      </c>
      <c r="AD181" s="25">
        <v>36912</v>
      </c>
      <c r="AE181" s="13">
        <v>-9.2513829133374359E-2</v>
      </c>
      <c r="AF181" s="10">
        <v>3.0335305719921104</v>
      </c>
      <c r="AG181" s="21">
        <v>7342</v>
      </c>
      <c r="AH181" s="21">
        <v>25450</v>
      </c>
      <c r="AI181" s="21">
        <v>4120</v>
      </c>
      <c r="AJ181" s="12">
        <v>0.19890550498482878</v>
      </c>
      <c r="AK181" s="12">
        <v>0.6894776766363242</v>
      </c>
      <c r="AL181" s="12">
        <v>0.11161681837884699</v>
      </c>
      <c r="AM181" s="20">
        <v>12148</v>
      </c>
      <c r="AN181" s="20">
        <v>16736</v>
      </c>
      <c r="AO181" s="20">
        <v>18198</v>
      </c>
      <c r="AP181" s="25">
        <v>34934</v>
      </c>
      <c r="AQ181" s="13">
        <v>-5.3586909406155181E-2</v>
      </c>
      <c r="AR181" s="10">
        <v>2.8756997036549228</v>
      </c>
      <c r="AS181" s="21">
        <v>6023</v>
      </c>
      <c r="AT181" s="21">
        <v>23962</v>
      </c>
      <c r="AU181" s="21">
        <v>4949</v>
      </c>
      <c r="AV181" s="12">
        <v>0.17241083185435394</v>
      </c>
      <c r="AW181" s="12">
        <v>0.68592202438884753</v>
      </c>
      <c r="AX181" s="12">
        <v>0.14166714375679854</v>
      </c>
      <c r="AY181" s="20">
        <v>12222</v>
      </c>
      <c r="AZ181" s="20">
        <v>15819</v>
      </c>
      <c r="BA181" s="20">
        <v>17331</v>
      </c>
      <c r="BB181" s="25">
        <v>33150</v>
      </c>
      <c r="BC181" s="13">
        <v>-5.1067727715119915E-2</v>
      </c>
      <c r="BD181" s="10">
        <v>2.7123220422189496</v>
      </c>
      <c r="BE181" s="21">
        <v>5080</v>
      </c>
      <c r="BF181" s="21">
        <v>22093</v>
      </c>
      <c r="BG181" s="21">
        <v>5977</v>
      </c>
      <c r="BH181" s="12">
        <v>0.15324283559577678</v>
      </c>
      <c r="BI181" s="12">
        <v>0.66645550527903474</v>
      </c>
      <c r="BJ181" s="12">
        <v>0.18030165912518853</v>
      </c>
      <c r="BK181" s="20">
        <v>12173</v>
      </c>
      <c r="BL181" s="20">
        <v>14849</v>
      </c>
      <c r="BM181" s="20">
        <v>16353</v>
      </c>
      <c r="BN181" s="25">
        <v>31202</v>
      </c>
      <c r="BO181" s="13">
        <v>-5.876319758672699E-2</v>
      </c>
      <c r="BP181" s="10">
        <v>2.5632136695966485</v>
      </c>
      <c r="BQ181" s="21">
        <v>4310</v>
      </c>
      <c r="BR181" s="21">
        <v>19867</v>
      </c>
      <c r="BS181" s="21">
        <v>7025</v>
      </c>
      <c r="BT181" s="12">
        <v>0.13813217101467853</v>
      </c>
      <c r="BU181" s="12">
        <v>0.63672200499967946</v>
      </c>
      <c r="BV181" s="12">
        <v>0.22514582398564195</v>
      </c>
      <c r="BW181" s="20">
        <v>11897</v>
      </c>
      <c r="BX181" s="20">
        <v>13883</v>
      </c>
      <c r="BY181" s="20">
        <v>15318</v>
      </c>
      <c r="BZ181" s="51">
        <v>29201</v>
      </c>
      <c r="CA181" s="55">
        <v>-6.8525050511968777E-2</v>
      </c>
      <c r="CB181" s="54">
        <v>2.4544843237791039</v>
      </c>
      <c r="CC181" s="51">
        <v>3565</v>
      </c>
      <c r="CD181" s="51">
        <v>17899</v>
      </c>
      <c r="CE181" s="51">
        <v>7732</v>
      </c>
      <c r="CF181" s="56">
        <v>0.122105767913</v>
      </c>
      <c r="CG181" s="56">
        <v>0.61306343334699998</v>
      </c>
      <c r="CH181" s="56">
        <v>0.26483079874000004</v>
      </c>
      <c r="CI181" s="20">
        <v>11383</v>
      </c>
      <c r="CJ181" s="20">
        <v>12862</v>
      </c>
      <c r="CK181" s="20">
        <v>14055</v>
      </c>
      <c r="CL181" s="9">
        <v>26917</v>
      </c>
      <c r="CM181" s="55">
        <v>-8.48534383475128E-2</v>
      </c>
      <c r="CN181" s="54">
        <v>2.3646666080997978</v>
      </c>
      <c r="CO181" s="51">
        <v>3565</v>
      </c>
      <c r="CP181" s="51">
        <v>17899</v>
      </c>
      <c r="CQ181" s="51">
        <v>7732</v>
      </c>
      <c r="CR181" s="56">
        <v>0.13244418025782961</v>
      </c>
      <c r="CS181" s="56">
        <v>0.6649700932496192</v>
      </c>
      <c r="CT181" s="56">
        <v>0.28725340862651855</v>
      </c>
    </row>
    <row r="182" spans="1:98">
      <c r="A182">
        <v>179</v>
      </c>
      <c r="B182" s="4" t="s">
        <v>154</v>
      </c>
      <c r="C182" s="8">
        <v>5385</v>
      </c>
      <c r="D182" s="8">
        <v>9800</v>
      </c>
      <c r="E182" s="8">
        <v>9235</v>
      </c>
      <c r="F182" s="9">
        <v>19035</v>
      </c>
      <c r="G182" s="9"/>
      <c r="H182" s="10">
        <v>3.5348189415041782</v>
      </c>
      <c r="I182" s="14">
        <v>5020</v>
      </c>
      <c r="J182" s="14">
        <v>12591</v>
      </c>
      <c r="K182" s="14">
        <v>1424</v>
      </c>
      <c r="L182" s="12">
        <v>0.26372471762542682</v>
      </c>
      <c r="M182" s="12">
        <v>0.66146572104018908</v>
      </c>
      <c r="N182" s="12">
        <v>7.4809561334384031E-2</v>
      </c>
      <c r="O182" s="8">
        <v>5197</v>
      </c>
      <c r="P182" s="8">
        <v>9381</v>
      </c>
      <c r="Q182" s="8">
        <v>9152</v>
      </c>
      <c r="R182" s="9">
        <v>18533</v>
      </c>
      <c r="S182" s="13">
        <v>-2.6372471762542649E-2</v>
      </c>
      <c r="T182" s="10">
        <v>3.566095824514143</v>
      </c>
      <c r="U182" s="14">
        <v>4757</v>
      </c>
      <c r="V182" s="14">
        <v>12088</v>
      </c>
      <c r="W182" s="14">
        <v>1688</v>
      </c>
      <c r="X182" s="12">
        <v>0.256677278368316</v>
      </c>
      <c r="Y182" s="12">
        <v>0.65224194679760428</v>
      </c>
      <c r="Z182" s="12">
        <v>9.1080774834079753E-2</v>
      </c>
      <c r="AA182" s="8">
        <v>5304</v>
      </c>
      <c r="AB182" s="8">
        <v>9187</v>
      </c>
      <c r="AC182" s="8">
        <v>9110</v>
      </c>
      <c r="AD182" s="9">
        <v>18297</v>
      </c>
      <c r="AE182" s="13">
        <v>-1.2734041979172273E-2</v>
      </c>
      <c r="AF182" s="10">
        <v>3.4496606334841631</v>
      </c>
      <c r="AG182" s="8">
        <v>4362</v>
      </c>
      <c r="AH182" s="8">
        <v>11786</v>
      </c>
      <c r="AI182" s="8">
        <v>2146</v>
      </c>
      <c r="AJ182" s="12">
        <v>0.23839973766191178</v>
      </c>
      <c r="AK182" s="12">
        <v>0.64414931409520682</v>
      </c>
      <c r="AL182" s="12">
        <v>0.11728698693774936</v>
      </c>
      <c r="AM182" s="8">
        <v>5399</v>
      </c>
      <c r="AN182" s="8">
        <v>8753</v>
      </c>
      <c r="AO182" s="8">
        <v>8796</v>
      </c>
      <c r="AP182" s="9">
        <v>17549</v>
      </c>
      <c r="AQ182" s="13">
        <v>-4.0881018746242503E-2</v>
      </c>
      <c r="AR182" s="10">
        <v>3.250416743841452</v>
      </c>
      <c r="AS182" s="8">
        <v>3658</v>
      </c>
      <c r="AT182" s="8">
        <v>11276</v>
      </c>
      <c r="AU182" s="8">
        <v>2615</v>
      </c>
      <c r="AV182" s="12">
        <v>0.20844492563678843</v>
      </c>
      <c r="AW182" s="12">
        <v>0.64254373468573711</v>
      </c>
      <c r="AX182" s="12">
        <v>0.14901133967747451</v>
      </c>
      <c r="AY182" s="8">
        <v>5553</v>
      </c>
      <c r="AZ182" s="8">
        <v>8435</v>
      </c>
      <c r="BA182" s="8">
        <v>8475</v>
      </c>
      <c r="BB182" s="9">
        <v>16910</v>
      </c>
      <c r="BC182" s="13">
        <v>-3.6412331186962188E-2</v>
      </c>
      <c r="BD182" s="10">
        <v>3.0452007923644877</v>
      </c>
      <c r="BE182" s="8">
        <v>3023</v>
      </c>
      <c r="BF182" s="8">
        <v>10899</v>
      </c>
      <c r="BG182" s="8">
        <v>2988</v>
      </c>
      <c r="BH182" s="12">
        <v>0.17876995860437611</v>
      </c>
      <c r="BI182" s="12">
        <v>0.64452986398580725</v>
      </c>
      <c r="BJ182" s="12">
        <v>0.17670017740981667</v>
      </c>
      <c r="BK182" s="8">
        <v>5788</v>
      </c>
      <c r="BL182" s="8">
        <v>8143</v>
      </c>
      <c r="BM182" s="8">
        <v>8317</v>
      </c>
      <c r="BN182" s="9">
        <v>16460</v>
      </c>
      <c r="BO182" s="13">
        <v>-2.6611472501478439E-2</v>
      </c>
      <c r="BP182" s="10">
        <v>2.8438147892190742</v>
      </c>
      <c r="BQ182" s="8">
        <v>2649</v>
      </c>
      <c r="BR182" s="8">
        <v>10670</v>
      </c>
      <c r="BS182" s="8">
        <v>3141</v>
      </c>
      <c r="BT182" s="12">
        <v>0.1609356014580802</v>
      </c>
      <c r="BU182" s="12">
        <v>0.64823815309842037</v>
      </c>
      <c r="BV182" s="12">
        <v>0.19082624544349938</v>
      </c>
      <c r="BW182" s="24">
        <v>5862</v>
      </c>
      <c r="BX182" s="24">
        <v>7883</v>
      </c>
      <c r="BY182" s="24">
        <v>7972</v>
      </c>
      <c r="BZ182" s="9">
        <v>15855</v>
      </c>
      <c r="CA182" s="55">
        <v>-3.8158309681488589E-2</v>
      </c>
      <c r="CB182" s="54">
        <v>2.7047082906857729</v>
      </c>
      <c r="CC182" s="51">
        <v>2511</v>
      </c>
      <c r="CD182" s="51">
        <v>9985</v>
      </c>
      <c r="CE182" s="51">
        <v>3359</v>
      </c>
      <c r="CF182" s="56">
        <v>0.15837275307500001</v>
      </c>
      <c r="CG182" s="56">
        <v>0.62976978871</v>
      </c>
      <c r="CH182" s="56">
        <v>0.21185745821499999</v>
      </c>
      <c r="CI182" s="24">
        <v>5997</v>
      </c>
      <c r="CJ182" s="24">
        <v>7687</v>
      </c>
      <c r="CK182" s="24">
        <v>7586</v>
      </c>
      <c r="CL182" s="9">
        <v>15273</v>
      </c>
      <c r="CM182" s="55">
        <v>-3.8106462384600359E-2</v>
      </c>
      <c r="CN182" s="54">
        <v>2.5467733866933466</v>
      </c>
      <c r="CO182" s="51">
        <v>2511</v>
      </c>
      <c r="CP182" s="51">
        <v>9985</v>
      </c>
      <c r="CQ182" s="51">
        <v>3359</v>
      </c>
      <c r="CR182" s="56">
        <v>0.16440777843252799</v>
      </c>
      <c r="CS182" s="56">
        <v>0.65376808747462845</v>
      </c>
      <c r="CT182" s="56">
        <v>0.21993059647744387</v>
      </c>
    </row>
    <row r="183" spans="1:98">
      <c r="A183">
        <v>180</v>
      </c>
      <c r="B183" s="4" t="s">
        <v>155</v>
      </c>
      <c r="C183" s="8">
        <v>6884</v>
      </c>
      <c r="D183" s="8">
        <v>10634</v>
      </c>
      <c r="E183" s="8">
        <v>10553</v>
      </c>
      <c r="F183" s="9">
        <v>21187</v>
      </c>
      <c r="G183" s="9"/>
      <c r="H183" s="10">
        <v>3.0777164439279487</v>
      </c>
      <c r="I183" s="14">
        <v>5675</v>
      </c>
      <c r="J183" s="14">
        <v>14242</v>
      </c>
      <c r="K183" s="14">
        <v>1270</v>
      </c>
      <c r="L183" s="12">
        <v>0.26785292868268279</v>
      </c>
      <c r="M183" s="12">
        <v>0.67220465379713978</v>
      </c>
      <c r="N183" s="12">
        <v>5.9942417520177468E-2</v>
      </c>
      <c r="O183" s="8">
        <v>7073</v>
      </c>
      <c r="P183" s="8">
        <v>10735</v>
      </c>
      <c r="Q183" s="8">
        <v>10940</v>
      </c>
      <c r="R183" s="9">
        <v>21675</v>
      </c>
      <c r="S183" s="13">
        <v>2.3032991929013091E-2</v>
      </c>
      <c r="T183" s="10">
        <v>3.0644705217022481</v>
      </c>
      <c r="U183" s="14">
        <v>5577</v>
      </c>
      <c r="V183" s="14">
        <v>14536</v>
      </c>
      <c r="W183" s="14">
        <v>1562</v>
      </c>
      <c r="X183" s="12">
        <v>0.25730103806228372</v>
      </c>
      <c r="Y183" s="12">
        <v>0.6706343713956171</v>
      </c>
      <c r="Z183" s="12">
        <v>7.2064590542099197E-2</v>
      </c>
      <c r="AA183" s="8">
        <v>7529</v>
      </c>
      <c r="AB183" s="8">
        <v>10772</v>
      </c>
      <c r="AC183" s="8">
        <v>11128</v>
      </c>
      <c r="AD183" s="9">
        <v>21900</v>
      </c>
      <c r="AE183" s="13">
        <v>1.0380622837370179E-2</v>
      </c>
      <c r="AF183" s="10">
        <v>2.9087528224199759</v>
      </c>
      <c r="AG183" s="8">
        <v>4905</v>
      </c>
      <c r="AH183" s="8">
        <v>14977</v>
      </c>
      <c r="AI183" s="8">
        <v>2018</v>
      </c>
      <c r="AJ183" s="12">
        <v>0.22397260273972602</v>
      </c>
      <c r="AK183" s="12">
        <v>0.68388127853881275</v>
      </c>
      <c r="AL183" s="12">
        <v>9.2146118721461182E-2</v>
      </c>
      <c r="AM183" s="8">
        <v>8276</v>
      </c>
      <c r="AN183" s="8">
        <v>11063</v>
      </c>
      <c r="AO183" s="8">
        <v>11263</v>
      </c>
      <c r="AP183" s="9">
        <v>22326</v>
      </c>
      <c r="AQ183" s="13">
        <v>1.9452054794520501E-2</v>
      </c>
      <c r="AR183" s="10">
        <v>2.697680038666022</v>
      </c>
      <c r="AS183" s="8">
        <v>4309</v>
      </c>
      <c r="AT183" s="8">
        <v>15494</v>
      </c>
      <c r="AU183" s="8">
        <v>2523</v>
      </c>
      <c r="AV183" s="12">
        <v>0.19300367284780076</v>
      </c>
      <c r="AW183" s="12">
        <v>0.69398907103825136</v>
      </c>
      <c r="AX183" s="12">
        <v>0.11300725611394787</v>
      </c>
      <c r="AY183" s="8">
        <v>9138</v>
      </c>
      <c r="AZ183" s="8">
        <v>11368</v>
      </c>
      <c r="BA183" s="8">
        <v>11811</v>
      </c>
      <c r="BB183" s="9">
        <v>23179</v>
      </c>
      <c r="BC183" s="13">
        <v>3.8206575293380007E-2</v>
      </c>
      <c r="BD183" s="10">
        <v>2.5365506675421319</v>
      </c>
      <c r="BE183" s="8">
        <v>3927</v>
      </c>
      <c r="BF183" s="8">
        <v>15935</v>
      </c>
      <c r="BG183" s="8">
        <v>3293</v>
      </c>
      <c r="BH183" s="12">
        <v>0.16942059622934552</v>
      </c>
      <c r="BI183" s="12">
        <v>0.687475732343932</v>
      </c>
      <c r="BJ183" s="12">
        <v>0.14206825143448812</v>
      </c>
      <c r="BK183" s="8">
        <v>9744</v>
      </c>
      <c r="BL183" s="8">
        <v>11681</v>
      </c>
      <c r="BM183" s="8">
        <v>12111</v>
      </c>
      <c r="BN183" s="9">
        <v>23792</v>
      </c>
      <c r="BO183" s="13">
        <v>2.6446352301652265E-2</v>
      </c>
      <c r="BP183" s="10">
        <v>2.4417077175697863</v>
      </c>
      <c r="BQ183" s="8">
        <v>3834</v>
      </c>
      <c r="BR183" s="8">
        <v>15951</v>
      </c>
      <c r="BS183" s="8">
        <v>4005</v>
      </c>
      <c r="BT183" s="12">
        <v>0.16114660390047075</v>
      </c>
      <c r="BU183" s="12">
        <v>0.67043544048419634</v>
      </c>
      <c r="BV183" s="12">
        <v>0.16833389374579691</v>
      </c>
      <c r="BW183" s="24">
        <v>10084</v>
      </c>
      <c r="BX183" s="24">
        <v>11750</v>
      </c>
      <c r="BY183" s="24">
        <v>12232</v>
      </c>
      <c r="BZ183" s="9">
        <v>23982</v>
      </c>
      <c r="CA183" s="55">
        <v>7.9226086231339865E-3</v>
      </c>
      <c r="CB183" s="54">
        <v>2.3782229274097579</v>
      </c>
      <c r="CC183" s="51">
        <v>3779</v>
      </c>
      <c r="CD183" s="51">
        <v>15558</v>
      </c>
      <c r="CE183" s="51">
        <v>4629</v>
      </c>
      <c r="CF183" s="56">
        <v>0.157681715764</v>
      </c>
      <c r="CG183" s="56">
        <v>0.64916965701399998</v>
      </c>
      <c r="CH183" s="56">
        <v>0.19314862722200002</v>
      </c>
      <c r="CI183" s="24">
        <v>10437</v>
      </c>
      <c r="CJ183" s="24">
        <v>11628</v>
      </c>
      <c r="CK183" s="24">
        <v>12146</v>
      </c>
      <c r="CL183" s="9">
        <v>23774</v>
      </c>
      <c r="CM183" s="55">
        <v>-8.7490535879533038E-3</v>
      </c>
      <c r="CN183" s="54">
        <v>2.2778576219220081</v>
      </c>
      <c r="CO183" s="51">
        <v>3779</v>
      </c>
      <c r="CP183" s="51">
        <v>15558</v>
      </c>
      <c r="CQ183" s="51">
        <v>4629</v>
      </c>
      <c r="CR183" s="56">
        <v>0.15895516110036173</v>
      </c>
      <c r="CS183" s="56">
        <v>0.65441238327584761</v>
      </c>
      <c r="CT183" s="56">
        <v>0.19470850508959367</v>
      </c>
    </row>
    <row r="184" spans="1:98">
      <c r="A184">
        <v>181</v>
      </c>
      <c r="B184" s="4" t="s">
        <v>156</v>
      </c>
      <c r="C184" s="8">
        <v>2588</v>
      </c>
      <c r="D184" s="8">
        <v>4029</v>
      </c>
      <c r="E184" s="8">
        <v>3701</v>
      </c>
      <c r="F184" s="9">
        <v>7730</v>
      </c>
      <c r="G184" s="9"/>
      <c r="H184" s="10">
        <v>2.9868624420401853</v>
      </c>
      <c r="I184" s="14">
        <v>1973</v>
      </c>
      <c r="J184" s="14">
        <v>5146</v>
      </c>
      <c r="K184" s="14">
        <v>611</v>
      </c>
      <c r="L184" s="12">
        <v>0.25523932729624838</v>
      </c>
      <c r="M184" s="12">
        <v>0.6657179818887452</v>
      </c>
      <c r="N184" s="12">
        <v>7.9042690815006464E-2</v>
      </c>
      <c r="O184" s="8">
        <v>2616</v>
      </c>
      <c r="P184" s="8">
        <v>3913</v>
      </c>
      <c r="Q184" s="8">
        <v>3664</v>
      </c>
      <c r="R184" s="9">
        <v>7577</v>
      </c>
      <c r="S184" s="13">
        <v>-1.9793014230271688E-2</v>
      </c>
      <c r="T184" s="10">
        <v>2.896406727828746</v>
      </c>
      <c r="U184" s="14">
        <v>1718</v>
      </c>
      <c r="V184" s="14">
        <v>5194</v>
      </c>
      <c r="W184" s="14">
        <v>665</v>
      </c>
      <c r="X184" s="12">
        <v>0.22673881483436717</v>
      </c>
      <c r="Y184" s="12">
        <v>0.68549557872508904</v>
      </c>
      <c r="Z184" s="12">
        <v>8.776560644054375E-2</v>
      </c>
      <c r="AA184" s="8">
        <v>2450</v>
      </c>
      <c r="AB184" s="8">
        <v>3678</v>
      </c>
      <c r="AC184" s="8">
        <v>3632</v>
      </c>
      <c r="AD184" s="9">
        <v>7310</v>
      </c>
      <c r="AE184" s="13">
        <v>-3.5238220931767206E-2</v>
      </c>
      <c r="AF184" s="10">
        <v>2.9836734693877549</v>
      </c>
      <c r="AG184" s="8">
        <v>1497</v>
      </c>
      <c r="AH184" s="8">
        <v>5032</v>
      </c>
      <c r="AI184" s="8">
        <v>781</v>
      </c>
      <c r="AJ184" s="12">
        <v>0.20478796169630642</v>
      </c>
      <c r="AK184" s="12">
        <v>0.68837209302325586</v>
      </c>
      <c r="AL184" s="12">
        <v>0.10683994528043776</v>
      </c>
      <c r="AM184" s="8">
        <v>2579</v>
      </c>
      <c r="AN184" s="8">
        <v>3568</v>
      </c>
      <c r="AO184" s="8">
        <v>3519</v>
      </c>
      <c r="AP184" s="9">
        <v>7087</v>
      </c>
      <c r="AQ184" s="13">
        <v>-3.0506155950752345E-2</v>
      </c>
      <c r="AR184" s="10">
        <v>2.7479643272586274</v>
      </c>
      <c r="AS184" s="8">
        <v>1252</v>
      </c>
      <c r="AT184" s="8">
        <v>4843</v>
      </c>
      <c r="AU184" s="8">
        <v>992</v>
      </c>
      <c r="AV184" s="12">
        <v>0.17666149287427685</v>
      </c>
      <c r="AW184" s="12">
        <v>0.68336390574290951</v>
      </c>
      <c r="AX184" s="12">
        <v>0.13997460138281359</v>
      </c>
      <c r="AY184" s="8">
        <v>2279</v>
      </c>
      <c r="AZ184" s="8">
        <v>3082</v>
      </c>
      <c r="BA184" s="8">
        <v>3216</v>
      </c>
      <c r="BB184" s="9">
        <v>6298</v>
      </c>
      <c r="BC184" s="13">
        <v>-0.11133060533370964</v>
      </c>
      <c r="BD184" s="10">
        <v>2.7634927599824484</v>
      </c>
      <c r="BE184" s="8">
        <v>1111</v>
      </c>
      <c r="BF184" s="8">
        <v>4054</v>
      </c>
      <c r="BG184" s="8">
        <v>1133</v>
      </c>
      <c r="BH184" s="12">
        <v>0.17640520800254048</v>
      </c>
      <c r="BI184" s="12">
        <v>0.64369641155922519</v>
      </c>
      <c r="BJ184" s="12">
        <v>0.17989838043823436</v>
      </c>
      <c r="BK184" s="8">
        <v>2253</v>
      </c>
      <c r="BL184" s="8">
        <v>2935</v>
      </c>
      <c r="BM184" s="8">
        <v>3128</v>
      </c>
      <c r="BN184" s="9">
        <v>6063</v>
      </c>
      <c r="BO184" s="13">
        <v>-3.7313432835820892E-2</v>
      </c>
      <c r="BP184" s="10">
        <v>2.6910785619174433</v>
      </c>
      <c r="BQ184" s="8">
        <v>943</v>
      </c>
      <c r="BR184" s="8">
        <v>3815</v>
      </c>
      <c r="BS184" s="8">
        <v>1305</v>
      </c>
      <c r="BT184" s="12">
        <v>0.15553356424212436</v>
      </c>
      <c r="BU184" s="12">
        <v>0.62922645555005774</v>
      </c>
      <c r="BV184" s="12">
        <v>0.2152399802078179</v>
      </c>
      <c r="BW184" s="24">
        <v>2235</v>
      </c>
      <c r="BX184" s="24">
        <v>2744</v>
      </c>
      <c r="BY184" s="24">
        <v>2902</v>
      </c>
      <c r="BZ184" s="9">
        <v>5646</v>
      </c>
      <c r="CA184" s="55">
        <v>-7.3857598299681193E-2</v>
      </c>
      <c r="CB184" s="54">
        <v>2.5261744966442952</v>
      </c>
      <c r="CC184" s="51">
        <v>815</v>
      </c>
      <c r="CD184" s="51">
        <v>3447</v>
      </c>
      <c r="CE184" s="51">
        <v>1384</v>
      </c>
      <c r="CF184" s="56">
        <v>0.144349982288</v>
      </c>
      <c r="CG184" s="56">
        <v>0.61052072263500001</v>
      </c>
      <c r="CH184" s="56">
        <v>0.24512929507599998</v>
      </c>
      <c r="CI184" s="24">
        <v>2169</v>
      </c>
      <c r="CJ184" s="24">
        <v>2565</v>
      </c>
      <c r="CK184" s="24">
        <v>2677</v>
      </c>
      <c r="CL184" s="9">
        <v>5242</v>
      </c>
      <c r="CM184" s="55">
        <v>-7.7069820679130041E-2</v>
      </c>
      <c r="CN184" s="54">
        <v>2.416781927155371</v>
      </c>
      <c r="CO184" s="51">
        <v>815</v>
      </c>
      <c r="CP184" s="51">
        <v>3447</v>
      </c>
      <c r="CQ184" s="51">
        <v>1384</v>
      </c>
      <c r="CR184" s="56">
        <v>0.15547500953834414</v>
      </c>
      <c r="CS184" s="56">
        <v>0.65757344524990458</v>
      </c>
      <c r="CT184" s="56">
        <v>0.26402136589088132</v>
      </c>
    </row>
    <row r="185" spans="1:98">
      <c r="A185">
        <v>182</v>
      </c>
      <c r="B185" s="5" t="s">
        <v>157</v>
      </c>
      <c r="C185" s="8">
        <v>2804</v>
      </c>
      <c r="D185" s="8">
        <v>4480</v>
      </c>
      <c r="E185" s="8">
        <v>3819</v>
      </c>
      <c r="F185" s="9">
        <v>8299</v>
      </c>
      <c r="G185" s="9"/>
      <c r="H185" s="10">
        <v>2.9597004279600569</v>
      </c>
      <c r="I185" s="14">
        <v>1902</v>
      </c>
      <c r="J185" s="14">
        <v>5872</v>
      </c>
      <c r="K185" s="14">
        <v>525</v>
      </c>
      <c r="L185" s="12">
        <v>0.22918423906494759</v>
      </c>
      <c r="M185" s="12">
        <v>0.70755512712374979</v>
      </c>
      <c r="N185" s="12">
        <v>6.3260633811302563E-2</v>
      </c>
      <c r="O185" s="8">
        <v>2566</v>
      </c>
      <c r="P185" s="8">
        <v>4227</v>
      </c>
      <c r="Q185" s="8">
        <v>3838</v>
      </c>
      <c r="R185" s="9">
        <v>8065</v>
      </c>
      <c r="S185" s="13">
        <v>-2.819616821303772E-2</v>
      </c>
      <c r="T185" s="10">
        <v>3.1430241621200312</v>
      </c>
      <c r="U185" s="14">
        <v>1701</v>
      </c>
      <c r="V185" s="14">
        <v>5778</v>
      </c>
      <c r="W185" s="14">
        <v>586</v>
      </c>
      <c r="X185" s="12">
        <v>0.21091134531928085</v>
      </c>
      <c r="Y185" s="12">
        <v>0.7164290142591444</v>
      </c>
      <c r="Z185" s="12">
        <v>7.2659640421574703E-2</v>
      </c>
      <c r="AA185" s="8">
        <v>2409</v>
      </c>
      <c r="AB185" s="8">
        <v>3948</v>
      </c>
      <c r="AC185" s="8">
        <v>3857</v>
      </c>
      <c r="AD185" s="9">
        <v>7805</v>
      </c>
      <c r="AE185" s="13">
        <v>-3.2238065716057029E-2</v>
      </c>
      <c r="AF185" s="10">
        <v>3.239933582399336</v>
      </c>
      <c r="AG185" s="8">
        <v>1622</v>
      </c>
      <c r="AH185" s="8">
        <v>5414</v>
      </c>
      <c r="AI185" s="8">
        <v>769</v>
      </c>
      <c r="AJ185" s="12">
        <v>0.20781550288276746</v>
      </c>
      <c r="AK185" s="12">
        <v>0.69365791159513135</v>
      </c>
      <c r="AL185" s="12">
        <v>9.8526585522101223E-2</v>
      </c>
      <c r="AM185" s="8">
        <v>2341</v>
      </c>
      <c r="AN185" s="8">
        <v>3717</v>
      </c>
      <c r="AO185" s="8">
        <v>3754</v>
      </c>
      <c r="AP185" s="9">
        <v>7471</v>
      </c>
      <c r="AQ185" s="13">
        <v>-4.2793081358103779E-2</v>
      </c>
      <c r="AR185" s="10">
        <v>3.1913712088850916</v>
      </c>
      <c r="AS185" s="8">
        <v>1542</v>
      </c>
      <c r="AT185" s="8">
        <v>5012</v>
      </c>
      <c r="AU185" s="8">
        <v>917</v>
      </c>
      <c r="AV185" s="12">
        <v>0.20639807254718243</v>
      </c>
      <c r="AW185" s="12">
        <v>0.67086066122339716</v>
      </c>
      <c r="AX185" s="12">
        <v>0.12274126622942043</v>
      </c>
      <c r="AY185" s="8">
        <v>2355</v>
      </c>
      <c r="AZ185" s="8">
        <v>3501</v>
      </c>
      <c r="BA185" s="8">
        <v>3455</v>
      </c>
      <c r="BB185" s="9">
        <v>6956</v>
      </c>
      <c r="BC185" s="13">
        <v>-6.8933208405835944E-2</v>
      </c>
      <c r="BD185" s="10">
        <v>2.9537154989384287</v>
      </c>
      <c r="BE185" s="8">
        <v>1297</v>
      </c>
      <c r="BF185" s="8">
        <v>4579</v>
      </c>
      <c r="BG185" s="8">
        <v>1080</v>
      </c>
      <c r="BH185" s="12">
        <v>0.18645773433007476</v>
      </c>
      <c r="BI185" s="12">
        <v>0.65828062104657847</v>
      </c>
      <c r="BJ185" s="12">
        <v>0.15526164462334674</v>
      </c>
      <c r="BK185" s="8">
        <v>2268</v>
      </c>
      <c r="BL185" s="8">
        <v>3242</v>
      </c>
      <c r="BM185" s="8">
        <v>3298</v>
      </c>
      <c r="BN185" s="9">
        <v>6540</v>
      </c>
      <c r="BO185" s="13">
        <v>-5.9804485336400259E-2</v>
      </c>
      <c r="BP185" s="10">
        <v>2.8835978835978837</v>
      </c>
      <c r="BQ185" s="8">
        <v>1041</v>
      </c>
      <c r="BR185" s="8">
        <v>4221</v>
      </c>
      <c r="BS185" s="8">
        <v>1278</v>
      </c>
      <c r="BT185" s="12">
        <v>0.1591743119266055</v>
      </c>
      <c r="BU185" s="12">
        <v>0.6454128440366973</v>
      </c>
      <c r="BV185" s="12">
        <v>0.19541284403669726</v>
      </c>
      <c r="BW185" s="24">
        <v>2177</v>
      </c>
      <c r="BX185" s="24">
        <v>2931</v>
      </c>
      <c r="BY185" s="24">
        <v>2954</v>
      </c>
      <c r="BZ185" s="9">
        <v>5885</v>
      </c>
      <c r="CA185" s="55">
        <v>-0.11129991503823276</v>
      </c>
      <c r="CB185" s="54">
        <v>2.7032613688562241</v>
      </c>
      <c r="CC185" s="51">
        <v>786</v>
      </c>
      <c r="CD185" s="51">
        <v>3745</v>
      </c>
      <c r="CE185" s="51">
        <v>1354</v>
      </c>
      <c r="CF185" s="56">
        <v>0.13355989804599999</v>
      </c>
      <c r="CG185" s="56">
        <v>0.63636363636399995</v>
      </c>
      <c r="CH185" s="56">
        <v>0.23007646559</v>
      </c>
      <c r="CI185" s="24">
        <v>2101</v>
      </c>
      <c r="CJ185" s="24">
        <v>2697</v>
      </c>
      <c r="CK185" s="24">
        <v>2718</v>
      </c>
      <c r="CL185" s="9">
        <v>5415</v>
      </c>
      <c r="CM185" s="55">
        <v>-8.6795937211449736E-2</v>
      </c>
      <c r="CN185" s="54">
        <v>2.5773441218467394</v>
      </c>
      <c r="CO185" s="51">
        <v>786</v>
      </c>
      <c r="CP185" s="51">
        <v>3745</v>
      </c>
      <c r="CQ185" s="51">
        <v>1354</v>
      </c>
      <c r="CR185" s="56">
        <v>0.14515235457063713</v>
      </c>
      <c r="CS185" s="56">
        <v>0.69159741458910429</v>
      </c>
      <c r="CT185" s="56">
        <v>0.25004616805170821</v>
      </c>
    </row>
    <row r="186" spans="1:98">
      <c r="B186" s="6"/>
    </row>
    <row r="187" spans="1:98">
      <c r="B187" s="1"/>
    </row>
    <row r="188" spans="1:98">
      <c r="B188" s="1"/>
    </row>
    <row r="189" spans="1:98">
      <c r="B189" s="1"/>
    </row>
    <row r="190" spans="1:98">
      <c r="B190" s="1"/>
    </row>
    <row r="191" spans="1:98">
      <c r="B191" s="1"/>
    </row>
    <row r="192" spans="1:98">
      <c r="B192" s="1"/>
    </row>
    <row r="193" spans="2:2">
      <c r="B193" s="6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193"/>
  <sheetViews>
    <sheetView topLeftCell="A2" zoomScale="95" zoomScaleNormal="95" workbookViewId="0">
      <pane xSplit="2" ySplit="2" topLeftCell="T4" activePane="bottomRight" state="frozen"/>
      <selection activeCell="A2" sqref="A2"/>
      <selection pane="topRight" activeCell="C2" sqref="C2"/>
      <selection pane="bottomLeft" activeCell="A4" sqref="A4"/>
      <selection pane="bottomRight" activeCell="J26" sqref="J26"/>
    </sheetView>
  </sheetViews>
  <sheetFormatPr defaultRowHeight="13.5"/>
  <cols>
    <col min="1" max="1" width="3.625" customWidth="1"/>
    <col min="2" max="2" width="16.5" style="7" customWidth="1"/>
    <col min="19" max="23" width="9" style="42"/>
    <col min="40" max="44" width="9" style="42"/>
    <col min="257" max="257" width="3.625" customWidth="1"/>
    <col min="258" max="258" width="16.5" customWidth="1"/>
    <col min="513" max="513" width="3.625" customWidth="1"/>
    <col min="514" max="514" width="16.5" customWidth="1"/>
    <col min="769" max="769" width="3.625" customWidth="1"/>
    <col min="770" max="770" width="16.5" customWidth="1"/>
    <col min="1025" max="1025" width="3.625" customWidth="1"/>
    <col min="1026" max="1026" width="16.5" customWidth="1"/>
    <col min="1281" max="1281" width="3.625" customWidth="1"/>
    <col min="1282" max="1282" width="16.5" customWidth="1"/>
    <col min="1537" max="1537" width="3.625" customWidth="1"/>
    <col min="1538" max="1538" width="16.5" customWidth="1"/>
    <col min="1793" max="1793" width="3.625" customWidth="1"/>
    <col min="1794" max="1794" width="16.5" customWidth="1"/>
    <col min="2049" max="2049" width="3.625" customWidth="1"/>
    <col min="2050" max="2050" width="16.5" customWidth="1"/>
    <col min="2305" max="2305" width="3.625" customWidth="1"/>
    <col min="2306" max="2306" width="16.5" customWidth="1"/>
    <col min="2561" max="2561" width="3.625" customWidth="1"/>
    <col min="2562" max="2562" width="16.5" customWidth="1"/>
    <col min="2817" max="2817" width="3.625" customWidth="1"/>
    <col min="2818" max="2818" width="16.5" customWidth="1"/>
    <col min="3073" max="3073" width="3.625" customWidth="1"/>
    <col min="3074" max="3074" width="16.5" customWidth="1"/>
    <col min="3329" max="3329" width="3.625" customWidth="1"/>
    <col min="3330" max="3330" width="16.5" customWidth="1"/>
    <col min="3585" max="3585" width="3.625" customWidth="1"/>
    <col min="3586" max="3586" width="16.5" customWidth="1"/>
    <col min="3841" max="3841" width="3.625" customWidth="1"/>
    <col min="3842" max="3842" width="16.5" customWidth="1"/>
    <col min="4097" max="4097" width="3.625" customWidth="1"/>
    <col min="4098" max="4098" width="16.5" customWidth="1"/>
    <col min="4353" max="4353" width="3.625" customWidth="1"/>
    <col min="4354" max="4354" width="16.5" customWidth="1"/>
    <col min="4609" max="4609" width="3.625" customWidth="1"/>
    <col min="4610" max="4610" width="16.5" customWidth="1"/>
    <col min="4865" max="4865" width="3.625" customWidth="1"/>
    <col min="4866" max="4866" width="16.5" customWidth="1"/>
    <col min="5121" max="5121" width="3.625" customWidth="1"/>
    <col min="5122" max="5122" width="16.5" customWidth="1"/>
    <col min="5377" max="5377" width="3.625" customWidth="1"/>
    <col min="5378" max="5378" width="16.5" customWidth="1"/>
    <col min="5633" max="5633" width="3.625" customWidth="1"/>
    <col min="5634" max="5634" width="16.5" customWidth="1"/>
    <col min="5889" max="5889" width="3.625" customWidth="1"/>
    <col min="5890" max="5890" width="16.5" customWidth="1"/>
    <col min="6145" max="6145" width="3.625" customWidth="1"/>
    <col min="6146" max="6146" width="16.5" customWidth="1"/>
    <col min="6401" max="6401" width="3.625" customWidth="1"/>
    <col min="6402" max="6402" width="16.5" customWidth="1"/>
    <col min="6657" max="6657" width="3.625" customWidth="1"/>
    <col min="6658" max="6658" width="16.5" customWidth="1"/>
    <col min="6913" max="6913" width="3.625" customWidth="1"/>
    <col min="6914" max="6914" width="16.5" customWidth="1"/>
    <col min="7169" max="7169" width="3.625" customWidth="1"/>
    <col min="7170" max="7170" width="16.5" customWidth="1"/>
    <col min="7425" max="7425" width="3.625" customWidth="1"/>
    <col min="7426" max="7426" width="16.5" customWidth="1"/>
    <col min="7681" max="7681" width="3.625" customWidth="1"/>
    <col min="7682" max="7682" width="16.5" customWidth="1"/>
    <col min="7937" max="7937" width="3.625" customWidth="1"/>
    <col min="7938" max="7938" width="16.5" customWidth="1"/>
    <col min="8193" max="8193" width="3.625" customWidth="1"/>
    <col min="8194" max="8194" width="16.5" customWidth="1"/>
    <col min="8449" max="8449" width="3.625" customWidth="1"/>
    <col min="8450" max="8450" width="16.5" customWidth="1"/>
    <col min="8705" max="8705" width="3.625" customWidth="1"/>
    <col min="8706" max="8706" width="16.5" customWidth="1"/>
    <col min="8961" max="8961" width="3.625" customWidth="1"/>
    <col min="8962" max="8962" width="16.5" customWidth="1"/>
    <col min="9217" max="9217" width="3.625" customWidth="1"/>
    <col min="9218" max="9218" width="16.5" customWidth="1"/>
    <col min="9473" max="9473" width="3.625" customWidth="1"/>
    <col min="9474" max="9474" width="16.5" customWidth="1"/>
    <col min="9729" max="9729" width="3.625" customWidth="1"/>
    <col min="9730" max="9730" width="16.5" customWidth="1"/>
    <col min="9985" max="9985" width="3.625" customWidth="1"/>
    <col min="9986" max="9986" width="16.5" customWidth="1"/>
    <col min="10241" max="10241" width="3.625" customWidth="1"/>
    <col min="10242" max="10242" width="16.5" customWidth="1"/>
    <col min="10497" max="10497" width="3.625" customWidth="1"/>
    <col min="10498" max="10498" width="16.5" customWidth="1"/>
    <col min="10753" max="10753" width="3.625" customWidth="1"/>
    <col min="10754" max="10754" width="16.5" customWidth="1"/>
    <col min="11009" max="11009" width="3.625" customWidth="1"/>
    <col min="11010" max="11010" width="16.5" customWidth="1"/>
    <col min="11265" max="11265" width="3.625" customWidth="1"/>
    <col min="11266" max="11266" width="16.5" customWidth="1"/>
    <col min="11521" max="11521" width="3.625" customWidth="1"/>
    <col min="11522" max="11522" width="16.5" customWidth="1"/>
    <col min="11777" max="11777" width="3.625" customWidth="1"/>
    <col min="11778" max="11778" width="16.5" customWidth="1"/>
    <col min="12033" max="12033" width="3.625" customWidth="1"/>
    <col min="12034" max="12034" width="16.5" customWidth="1"/>
    <col min="12289" max="12289" width="3.625" customWidth="1"/>
    <col min="12290" max="12290" width="16.5" customWidth="1"/>
    <col min="12545" max="12545" width="3.625" customWidth="1"/>
    <col min="12546" max="12546" width="16.5" customWidth="1"/>
    <col min="12801" max="12801" width="3.625" customWidth="1"/>
    <col min="12802" max="12802" width="16.5" customWidth="1"/>
    <col min="13057" max="13057" width="3.625" customWidth="1"/>
    <col min="13058" max="13058" width="16.5" customWidth="1"/>
    <col min="13313" max="13313" width="3.625" customWidth="1"/>
    <col min="13314" max="13314" width="16.5" customWidth="1"/>
    <col min="13569" max="13569" width="3.625" customWidth="1"/>
    <col min="13570" max="13570" width="16.5" customWidth="1"/>
    <col min="13825" max="13825" width="3.625" customWidth="1"/>
    <col min="13826" max="13826" width="16.5" customWidth="1"/>
    <col min="14081" max="14081" width="3.625" customWidth="1"/>
    <col min="14082" max="14082" width="16.5" customWidth="1"/>
    <col min="14337" max="14337" width="3.625" customWidth="1"/>
    <col min="14338" max="14338" width="16.5" customWidth="1"/>
    <col min="14593" max="14593" width="3.625" customWidth="1"/>
    <col min="14594" max="14594" width="16.5" customWidth="1"/>
    <col min="14849" max="14849" width="3.625" customWidth="1"/>
    <col min="14850" max="14850" width="16.5" customWidth="1"/>
    <col min="15105" max="15105" width="3.625" customWidth="1"/>
    <col min="15106" max="15106" width="16.5" customWidth="1"/>
    <col min="15361" max="15361" width="3.625" customWidth="1"/>
    <col min="15362" max="15362" width="16.5" customWidth="1"/>
    <col min="15617" max="15617" width="3.625" customWidth="1"/>
    <col min="15618" max="15618" width="16.5" customWidth="1"/>
    <col min="15873" max="15873" width="3.625" customWidth="1"/>
    <col min="15874" max="15874" width="16.5" customWidth="1"/>
    <col min="16129" max="16129" width="3.625" customWidth="1"/>
    <col min="16130" max="16130" width="16.5" customWidth="1"/>
  </cols>
  <sheetData>
    <row r="1" spans="1:44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X1">
        <v>20</v>
      </c>
      <c r="Y1">
        <v>21</v>
      </c>
      <c r="Z1">
        <v>22</v>
      </c>
      <c r="AA1">
        <v>23</v>
      </c>
      <c r="AB1">
        <v>24</v>
      </c>
      <c r="AC1">
        <v>25</v>
      </c>
      <c r="AD1">
        <v>26</v>
      </c>
      <c r="AE1">
        <v>27</v>
      </c>
      <c r="AF1">
        <v>28</v>
      </c>
      <c r="AG1">
        <v>29</v>
      </c>
      <c r="AH1">
        <v>30</v>
      </c>
      <c r="AI1">
        <v>31</v>
      </c>
      <c r="AJ1">
        <v>32</v>
      </c>
      <c r="AK1">
        <v>33</v>
      </c>
      <c r="AL1">
        <v>34</v>
      </c>
      <c r="AM1">
        <v>35</v>
      </c>
      <c r="AN1">
        <v>35</v>
      </c>
      <c r="AO1">
        <v>35</v>
      </c>
      <c r="AP1">
        <v>35</v>
      </c>
      <c r="AQ1">
        <v>35</v>
      </c>
      <c r="AR1">
        <v>35</v>
      </c>
    </row>
    <row r="2" spans="1:44" ht="14.25" thickBot="1">
      <c r="B2"/>
      <c r="C2" t="s">
        <v>159</v>
      </c>
      <c r="X2" t="s">
        <v>160</v>
      </c>
    </row>
    <row r="3" spans="1:44" ht="14.25" thickTop="1">
      <c r="B3"/>
      <c r="C3" s="40" t="s">
        <v>178</v>
      </c>
      <c r="D3" s="40" t="s">
        <v>179</v>
      </c>
      <c r="E3" s="40" t="s">
        <v>180</v>
      </c>
      <c r="F3" s="40" t="s">
        <v>181</v>
      </c>
      <c r="G3" s="40" t="s">
        <v>182</v>
      </c>
      <c r="H3" s="40" t="s">
        <v>183</v>
      </c>
      <c r="I3" s="41" t="s">
        <v>184</v>
      </c>
      <c r="J3" s="40" t="s">
        <v>185</v>
      </c>
      <c r="K3" s="40" t="s">
        <v>186</v>
      </c>
      <c r="L3" s="40" t="s">
        <v>187</v>
      </c>
      <c r="M3" s="41" t="s">
        <v>188</v>
      </c>
      <c r="N3" s="41" t="s">
        <v>189</v>
      </c>
      <c r="O3" s="40" t="s">
        <v>190</v>
      </c>
      <c r="P3" s="40" t="s">
        <v>191</v>
      </c>
      <c r="Q3" s="40" t="s">
        <v>192</v>
      </c>
      <c r="R3" s="40" t="s">
        <v>193</v>
      </c>
      <c r="S3" s="58" t="s">
        <v>197</v>
      </c>
      <c r="T3" s="58" t="s">
        <v>198</v>
      </c>
      <c r="U3" s="58" t="s">
        <v>199</v>
      </c>
      <c r="V3" s="58" t="s">
        <v>200</v>
      </c>
      <c r="W3" s="58" t="s">
        <v>201</v>
      </c>
      <c r="X3" s="40" t="s">
        <v>178</v>
      </c>
      <c r="Y3" s="40" t="s">
        <v>179</v>
      </c>
      <c r="Z3" s="40" t="s">
        <v>180</v>
      </c>
      <c r="AA3" s="40" t="s">
        <v>181</v>
      </c>
      <c r="AB3" s="40" t="s">
        <v>182</v>
      </c>
      <c r="AC3" s="40" t="s">
        <v>183</v>
      </c>
      <c r="AD3" s="41" t="s">
        <v>184</v>
      </c>
      <c r="AE3" s="40" t="s">
        <v>185</v>
      </c>
      <c r="AF3" s="40" t="s">
        <v>186</v>
      </c>
      <c r="AG3" s="40" t="s">
        <v>187</v>
      </c>
      <c r="AH3" s="41" t="s">
        <v>188</v>
      </c>
      <c r="AI3" s="41" t="s">
        <v>189</v>
      </c>
      <c r="AJ3" s="40" t="s">
        <v>190</v>
      </c>
      <c r="AK3" s="40" t="s">
        <v>191</v>
      </c>
      <c r="AL3" s="40" t="s">
        <v>192</v>
      </c>
      <c r="AM3" s="40" t="s">
        <v>193</v>
      </c>
      <c r="AN3" s="58" t="s">
        <v>197</v>
      </c>
      <c r="AO3" s="58" t="s">
        <v>198</v>
      </c>
      <c r="AP3" s="58" t="s">
        <v>199</v>
      </c>
      <c r="AQ3" s="58" t="s">
        <v>200</v>
      </c>
      <c r="AR3" s="58" t="s">
        <v>201</v>
      </c>
    </row>
    <row r="4" spans="1:44">
      <c r="A4">
        <v>1</v>
      </c>
      <c r="B4" s="2" t="s">
        <v>0</v>
      </c>
      <c r="C4" s="42">
        <v>95022</v>
      </c>
      <c r="D4" s="42">
        <v>103549</v>
      </c>
      <c r="E4" s="42">
        <v>111816</v>
      </c>
      <c r="F4" s="42">
        <v>123196</v>
      </c>
      <c r="G4" s="42">
        <v>117965</v>
      </c>
      <c r="H4" s="42">
        <v>123076</v>
      </c>
      <c r="I4" s="42">
        <v>141876</v>
      </c>
      <c r="J4" s="42">
        <v>166514</v>
      </c>
      <c r="K4" s="42">
        <v>193093</v>
      </c>
      <c r="L4" s="42">
        <v>169252</v>
      </c>
      <c r="M4" s="42">
        <v>165634</v>
      </c>
      <c r="N4" s="42">
        <v>165353</v>
      </c>
      <c r="O4" s="42">
        <v>195920</v>
      </c>
      <c r="P4" s="42">
        <v>207461</v>
      </c>
      <c r="Q4" s="42">
        <v>151031</v>
      </c>
      <c r="R4" s="42">
        <v>124921</v>
      </c>
      <c r="S4" s="42">
        <v>95987</v>
      </c>
      <c r="T4" s="42">
        <v>51414</v>
      </c>
      <c r="U4" s="42">
        <v>16786</v>
      </c>
      <c r="V4" s="42">
        <v>3247</v>
      </c>
      <c r="W4" s="42">
        <v>439</v>
      </c>
      <c r="X4" s="42">
        <v>90988</v>
      </c>
      <c r="Y4" s="42">
        <v>98720</v>
      </c>
      <c r="Z4" s="42">
        <v>108201</v>
      </c>
      <c r="AA4" s="42">
        <v>115902</v>
      </c>
      <c r="AB4" s="42">
        <v>116309</v>
      </c>
      <c r="AC4" s="42">
        <v>124511</v>
      </c>
      <c r="AD4" s="42">
        <v>145798</v>
      </c>
      <c r="AE4" s="42">
        <v>170855</v>
      </c>
      <c r="AF4" s="42">
        <v>198150</v>
      </c>
      <c r="AG4" s="42">
        <v>181542</v>
      </c>
      <c r="AH4" s="42">
        <v>180202</v>
      </c>
      <c r="AI4" s="42">
        <v>178531</v>
      </c>
      <c r="AJ4" s="42">
        <v>217125</v>
      </c>
      <c r="AK4" s="42">
        <v>241185</v>
      </c>
      <c r="AL4" s="42">
        <v>190819</v>
      </c>
      <c r="AM4" s="42">
        <v>168385</v>
      </c>
      <c r="AN4" s="42">
        <v>142676</v>
      </c>
      <c r="AO4" s="42">
        <v>98546</v>
      </c>
      <c r="AP4" s="42">
        <v>49116</v>
      </c>
      <c r="AQ4" s="42">
        <v>13978</v>
      </c>
      <c r="AR4" s="42">
        <v>2396</v>
      </c>
    </row>
    <row r="5" spans="1:44">
      <c r="A5">
        <v>2</v>
      </c>
      <c r="B5" s="3" t="s">
        <v>1</v>
      </c>
      <c r="C5" s="42">
        <v>78187</v>
      </c>
      <c r="D5" s="42">
        <v>84326</v>
      </c>
      <c r="E5" s="42">
        <v>90280</v>
      </c>
      <c r="F5" s="42">
        <v>102513</v>
      </c>
      <c r="G5" s="42">
        <v>101841</v>
      </c>
      <c r="H5" s="42">
        <v>102817</v>
      </c>
      <c r="I5" s="42">
        <v>118057</v>
      </c>
      <c r="J5" s="42">
        <v>138012</v>
      </c>
      <c r="K5" s="42">
        <v>160347</v>
      </c>
      <c r="L5" s="42">
        <v>139758</v>
      </c>
      <c r="M5" s="42">
        <v>133887</v>
      </c>
      <c r="N5" s="42">
        <v>132012</v>
      </c>
      <c r="O5" s="42">
        <v>156532</v>
      </c>
      <c r="P5" s="42">
        <v>167417</v>
      </c>
      <c r="Q5" s="42">
        <v>121024</v>
      </c>
      <c r="R5" s="42">
        <v>97047</v>
      </c>
      <c r="S5" s="42">
        <v>73191</v>
      </c>
      <c r="T5" s="42">
        <v>38741</v>
      </c>
      <c r="U5" s="42">
        <v>12424</v>
      </c>
      <c r="V5" s="42">
        <v>2407</v>
      </c>
      <c r="W5" s="42">
        <v>309</v>
      </c>
      <c r="X5" s="42">
        <v>74595</v>
      </c>
      <c r="Y5" s="42">
        <v>80428</v>
      </c>
      <c r="Z5" s="42">
        <v>87532</v>
      </c>
      <c r="AA5" s="42">
        <v>96983</v>
      </c>
      <c r="AB5" s="42">
        <v>101591</v>
      </c>
      <c r="AC5" s="42">
        <v>106677</v>
      </c>
      <c r="AD5" s="42">
        <v>123468</v>
      </c>
      <c r="AE5" s="42">
        <v>143884</v>
      </c>
      <c r="AF5" s="42">
        <v>166892</v>
      </c>
      <c r="AG5" s="42">
        <v>151904</v>
      </c>
      <c r="AH5" s="42">
        <v>148703</v>
      </c>
      <c r="AI5" s="42">
        <v>145616</v>
      </c>
      <c r="AJ5" s="42">
        <v>175901</v>
      </c>
      <c r="AK5" s="42">
        <v>196113</v>
      </c>
      <c r="AL5" s="42">
        <v>152638</v>
      </c>
      <c r="AM5" s="42">
        <v>131889</v>
      </c>
      <c r="AN5" s="42">
        <v>111093</v>
      </c>
      <c r="AO5" s="42">
        <v>75619</v>
      </c>
      <c r="AP5" s="42">
        <v>37224</v>
      </c>
      <c r="AQ5" s="42">
        <v>10329</v>
      </c>
      <c r="AR5" s="42">
        <v>1777</v>
      </c>
    </row>
    <row r="6" spans="1:44">
      <c r="A6">
        <v>3</v>
      </c>
      <c r="B6" s="3" t="s">
        <v>2</v>
      </c>
      <c r="C6" s="42">
        <v>16835</v>
      </c>
      <c r="D6" s="42">
        <v>19223</v>
      </c>
      <c r="E6" s="42">
        <v>21536</v>
      </c>
      <c r="F6" s="42">
        <v>20683</v>
      </c>
      <c r="G6" s="42">
        <v>16124</v>
      </c>
      <c r="H6" s="42">
        <v>20259</v>
      </c>
      <c r="I6" s="43">
        <v>23819</v>
      </c>
      <c r="J6" s="42">
        <v>28502</v>
      </c>
      <c r="K6" s="42">
        <v>32746</v>
      </c>
      <c r="L6" s="42">
        <v>29494</v>
      </c>
      <c r="M6" s="42">
        <v>31747</v>
      </c>
      <c r="N6" s="42">
        <v>33341</v>
      </c>
      <c r="O6" s="42">
        <v>39388</v>
      </c>
      <c r="P6" s="42">
        <v>40044</v>
      </c>
      <c r="Q6" s="42">
        <v>30007</v>
      </c>
      <c r="R6" s="42">
        <v>27874</v>
      </c>
      <c r="S6" s="42">
        <v>22796</v>
      </c>
      <c r="T6" s="42">
        <v>12673</v>
      </c>
      <c r="U6" s="42">
        <v>4362</v>
      </c>
      <c r="V6" s="42">
        <v>840</v>
      </c>
      <c r="W6" s="42">
        <v>130</v>
      </c>
      <c r="X6" s="42">
        <v>16393</v>
      </c>
      <c r="Y6" s="42">
        <v>18292</v>
      </c>
      <c r="Z6" s="42">
        <v>20669</v>
      </c>
      <c r="AA6" s="42">
        <v>18919</v>
      </c>
      <c r="AB6" s="42">
        <v>14718</v>
      </c>
      <c r="AC6" s="42">
        <v>17834</v>
      </c>
      <c r="AD6" s="42">
        <v>22330</v>
      </c>
      <c r="AE6" s="42">
        <v>26971</v>
      </c>
      <c r="AF6" s="42">
        <v>31258</v>
      </c>
      <c r="AG6" s="42">
        <v>29638</v>
      </c>
      <c r="AH6" s="42">
        <v>31499</v>
      </c>
      <c r="AI6" s="42">
        <v>32915</v>
      </c>
      <c r="AJ6" s="42">
        <v>41224</v>
      </c>
      <c r="AK6" s="42">
        <v>45072</v>
      </c>
      <c r="AL6" s="42">
        <v>38181</v>
      </c>
      <c r="AM6" s="42">
        <v>36496</v>
      </c>
      <c r="AN6" s="42">
        <v>31583</v>
      </c>
      <c r="AO6" s="42">
        <v>22927</v>
      </c>
      <c r="AP6" s="42">
        <v>11892</v>
      </c>
      <c r="AQ6" s="42">
        <v>3649</v>
      </c>
      <c r="AR6" s="42">
        <v>619</v>
      </c>
    </row>
    <row r="7" spans="1:44">
      <c r="A7">
        <v>4</v>
      </c>
      <c r="B7" s="4" t="s">
        <v>3</v>
      </c>
      <c r="C7" s="42">
        <v>36198</v>
      </c>
      <c r="D7" s="42">
        <v>37389</v>
      </c>
      <c r="E7" s="42">
        <v>39156</v>
      </c>
      <c r="F7" s="42">
        <v>44998</v>
      </c>
      <c r="G7" s="42">
        <v>48754</v>
      </c>
      <c r="H7" s="42">
        <v>50586</v>
      </c>
      <c r="I7" s="42">
        <v>57567</v>
      </c>
      <c r="J7" s="42">
        <v>65496</v>
      </c>
      <c r="K7" s="42">
        <v>74600</v>
      </c>
      <c r="L7" s="42">
        <v>65167</v>
      </c>
      <c r="M7" s="42">
        <v>60301</v>
      </c>
      <c r="N7" s="42">
        <v>56966</v>
      </c>
      <c r="O7" s="42">
        <v>65676</v>
      </c>
      <c r="P7" s="42">
        <v>69054</v>
      </c>
      <c r="Q7" s="42">
        <v>48206</v>
      </c>
      <c r="R7" s="42">
        <v>36301</v>
      </c>
      <c r="S7" s="42">
        <v>27050</v>
      </c>
      <c r="T7" s="42">
        <v>14812</v>
      </c>
      <c r="U7" s="42">
        <v>4846</v>
      </c>
      <c r="V7" s="42">
        <v>919</v>
      </c>
      <c r="W7" s="42">
        <v>125</v>
      </c>
      <c r="X7" s="42">
        <v>34404</v>
      </c>
      <c r="Y7" s="42">
        <v>36038</v>
      </c>
      <c r="Z7" s="42">
        <v>37828</v>
      </c>
      <c r="AA7" s="42">
        <v>44068</v>
      </c>
      <c r="AB7" s="42">
        <v>51828</v>
      </c>
      <c r="AC7" s="42">
        <v>55871</v>
      </c>
      <c r="AD7" s="42">
        <v>63055</v>
      </c>
      <c r="AE7" s="42">
        <v>70394</v>
      </c>
      <c r="AF7" s="42">
        <v>80412</v>
      </c>
      <c r="AG7" s="42">
        <v>72727</v>
      </c>
      <c r="AH7" s="42">
        <v>69044</v>
      </c>
      <c r="AI7" s="42">
        <v>64324</v>
      </c>
      <c r="AJ7" s="42">
        <v>73682</v>
      </c>
      <c r="AK7" s="42">
        <v>80687</v>
      </c>
      <c r="AL7" s="42">
        <v>60288</v>
      </c>
      <c r="AM7" s="42">
        <v>50002</v>
      </c>
      <c r="AN7" s="42">
        <v>42917</v>
      </c>
      <c r="AO7" s="42">
        <v>29369</v>
      </c>
      <c r="AP7" s="42">
        <v>14350</v>
      </c>
      <c r="AQ7" s="42">
        <v>3869</v>
      </c>
      <c r="AR7" s="42">
        <v>739</v>
      </c>
    </row>
    <row r="8" spans="1:44">
      <c r="A8">
        <v>5</v>
      </c>
      <c r="B8" s="4" t="s">
        <v>4</v>
      </c>
      <c r="C8" s="42">
        <v>1953</v>
      </c>
      <c r="D8" s="42">
        <v>2254</v>
      </c>
      <c r="E8" s="42">
        <v>2661</v>
      </c>
      <c r="F8" s="42">
        <v>3917</v>
      </c>
      <c r="G8" s="42">
        <v>4282</v>
      </c>
      <c r="H8" s="42">
        <v>2376</v>
      </c>
      <c r="I8" s="42">
        <v>2653</v>
      </c>
      <c r="J8" s="42">
        <v>3123</v>
      </c>
      <c r="K8" s="42">
        <v>3980</v>
      </c>
      <c r="L8" s="42">
        <v>3674</v>
      </c>
      <c r="M8" s="42">
        <v>3798</v>
      </c>
      <c r="N8" s="42">
        <v>3923</v>
      </c>
      <c r="O8" s="42">
        <v>4638</v>
      </c>
      <c r="P8" s="42">
        <v>4633</v>
      </c>
      <c r="Q8" s="42">
        <v>3305</v>
      </c>
      <c r="R8" s="42">
        <v>2574</v>
      </c>
      <c r="S8" s="42">
        <v>1946</v>
      </c>
      <c r="T8" s="42">
        <v>1050</v>
      </c>
      <c r="U8" s="42">
        <v>375</v>
      </c>
      <c r="V8" s="42">
        <v>77</v>
      </c>
      <c r="W8" s="42">
        <v>10</v>
      </c>
      <c r="X8" s="42">
        <v>1784</v>
      </c>
      <c r="Y8" s="42">
        <v>2227</v>
      </c>
      <c r="Z8" s="42">
        <v>2645</v>
      </c>
      <c r="AA8" s="42">
        <v>3546</v>
      </c>
      <c r="AB8" s="42">
        <v>3628</v>
      </c>
      <c r="AC8" s="42">
        <v>2396</v>
      </c>
      <c r="AD8" s="42">
        <v>2673</v>
      </c>
      <c r="AE8" s="42">
        <v>3350</v>
      </c>
      <c r="AF8" s="42">
        <v>4191</v>
      </c>
      <c r="AG8" s="42">
        <v>4230</v>
      </c>
      <c r="AH8" s="42">
        <v>4518</v>
      </c>
      <c r="AI8" s="42">
        <v>4378</v>
      </c>
      <c r="AJ8" s="42">
        <v>4979</v>
      </c>
      <c r="AK8" s="42">
        <v>5137</v>
      </c>
      <c r="AL8" s="42">
        <v>3989</v>
      </c>
      <c r="AM8" s="42">
        <v>3384</v>
      </c>
      <c r="AN8" s="42">
        <v>2906</v>
      </c>
      <c r="AO8" s="42">
        <v>1962</v>
      </c>
      <c r="AP8" s="42">
        <v>902</v>
      </c>
      <c r="AQ8" s="42">
        <v>291</v>
      </c>
      <c r="AR8" s="42">
        <v>44</v>
      </c>
    </row>
    <row r="9" spans="1:44">
      <c r="A9">
        <v>6</v>
      </c>
      <c r="B9" s="4" t="s">
        <v>5</v>
      </c>
      <c r="C9" s="42">
        <v>2273</v>
      </c>
      <c r="D9" s="42">
        <v>2347</v>
      </c>
      <c r="E9" s="42">
        <v>2391</v>
      </c>
      <c r="F9" s="42">
        <v>2813</v>
      </c>
      <c r="G9" s="42">
        <v>3350</v>
      </c>
      <c r="H9" s="42">
        <v>3204</v>
      </c>
      <c r="I9" s="42">
        <v>3466</v>
      </c>
      <c r="J9" s="42">
        <v>3597</v>
      </c>
      <c r="K9" s="42">
        <v>4062</v>
      </c>
      <c r="L9" s="42">
        <v>3532</v>
      </c>
      <c r="M9" s="42">
        <v>3039</v>
      </c>
      <c r="N9" s="42">
        <v>2650</v>
      </c>
      <c r="O9" s="42">
        <v>2921</v>
      </c>
      <c r="P9" s="42">
        <v>2958</v>
      </c>
      <c r="Q9" s="42">
        <v>2073</v>
      </c>
      <c r="R9" s="42">
        <v>1793</v>
      </c>
      <c r="S9" s="42">
        <v>1231</v>
      </c>
      <c r="T9" s="42">
        <v>615</v>
      </c>
      <c r="U9" s="42">
        <v>152</v>
      </c>
      <c r="V9" s="42">
        <v>28</v>
      </c>
      <c r="W9" s="42">
        <v>1</v>
      </c>
      <c r="X9" s="42">
        <v>2171</v>
      </c>
      <c r="Y9" s="42">
        <v>2204</v>
      </c>
      <c r="Z9" s="42">
        <v>2187</v>
      </c>
      <c r="AA9" s="42">
        <v>2298</v>
      </c>
      <c r="AB9" s="42">
        <v>2394</v>
      </c>
      <c r="AC9" s="42">
        <v>2707</v>
      </c>
      <c r="AD9" s="42">
        <v>3064</v>
      </c>
      <c r="AE9" s="42">
        <v>3470</v>
      </c>
      <c r="AF9" s="42">
        <v>3703</v>
      </c>
      <c r="AG9" s="42">
        <v>3138</v>
      </c>
      <c r="AH9" s="42">
        <v>2809</v>
      </c>
      <c r="AI9" s="42">
        <v>2669</v>
      </c>
      <c r="AJ9" s="42">
        <v>3022</v>
      </c>
      <c r="AK9" s="42">
        <v>3223</v>
      </c>
      <c r="AL9" s="42">
        <v>2508</v>
      </c>
      <c r="AM9" s="42">
        <v>2073</v>
      </c>
      <c r="AN9" s="42">
        <v>1633</v>
      </c>
      <c r="AO9" s="42">
        <v>1010</v>
      </c>
      <c r="AP9" s="42">
        <v>528</v>
      </c>
      <c r="AQ9" s="42">
        <v>139</v>
      </c>
      <c r="AR9" s="42">
        <v>14</v>
      </c>
    </row>
    <row r="10" spans="1:44">
      <c r="A10">
        <v>7</v>
      </c>
      <c r="B10" s="4" t="s">
        <v>6</v>
      </c>
      <c r="C10" s="42">
        <v>1296</v>
      </c>
      <c r="D10" s="42">
        <v>1591</v>
      </c>
      <c r="E10" s="42">
        <v>1684</v>
      </c>
      <c r="F10" s="42">
        <v>2090</v>
      </c>
      <c r="G10" s="42">
        <v>2058</v>
      </c>
      <c r="H10" s="42">
        <v>1671</v>
      </c>
      <c r="I10" s="42">
        <v>1833</v>
      </c>
      <c r="J10" s="42">
        <v>2299</v>
      </c>
      <c r="K10" s="42">
        <v>2545</v>
      </c>
      <c r="L10" s="42">
        <v>2312</v>
      </c>
      <c r="M10" s="42">
        <v>2115</v>
      </c>
      <c r="N10" s="42">
        <v>2047</v>
      </c>
      <c r="O10" s="42">
        <v>2396</v>
      </c>
      <c r="P10" s="42">
        <v>2507</v>
      </c>
      <c r="Q10" s="42">
        <v>1751</v>
      </c>
      <c r="R10" s="42">
        <v>1488</v>
      </c>
      <c r="S10" s="42">
        <v>1151</v>
      </c>
      <c r="T10" s="42">
        <v>630</v>
      </c>
      <c r="U10" s="42">
        <v>157</v>
      </c>
      <c r="V10" s="42">
        <v>27</v>
      </c>
      <c r="W10" s="42">
        <v>5</v>
      </c>
      <c r="X10" s="42">
        <v>1351</v>
      </c>
      <c r="Y10" s="42">
        <v>1529</v>
      </c>
      <c r="Z10" s="42">
        <v>1681</v>
      </c>
      <c r="AA10" s="42">
        <v>1996</v>
      </c>
      <c r="AB10" s="42">
        <v>1912</v>
      </c>
      <c r="AC10" s="42">
        <v>1569</v>
      </c>
      <c r="AD10" s="42">
        <v>1918</v>
      </c>
      <c r="AE10" s="42">
        <v>2277</v>
      </c>
      <c r="AF10" s="42">
        <v>2594</v>
      </c>
      <c r="AG10" s="42">
        <v>2349</v>
      </c>
      <c r="AH10" s="42">
        <v>2227</v>
      </c>
      <c r="AI10" s="42">
        <v>2119</v>
      </c>
      <c r="AJ10" s="42">
        <v>2570</v>
      </c>
      <c r="AK10" s="42">
        <v>2727</v>
      </c>
      <c r="AL10" s="42">
        <v>2118</v>
      </c>
      <c r="AM10" s="42">
        <v>1884</v>
      </c>
      <c r="AN10" s="42">
        <v>1462</v>
      </c>
      <c r="AO10" s="42">
        <v>937</v>
      </c>
      <c r="AP10" s="42">
        <v>475</v>
      </c>
      <c r="AQ10" s="42">
        <v>130</v>
      </c>
      <c r="AR10" s="42">
        <v>16</v>
      </c>
    </row>
    <row r="11" spans="1:44">
      <c r="A11">
        <v>8</v>
      </c>
      <c r="B11" s="4" t="s">
        <v>7</v>
      </c>
      <c r="C11" s="42">
        <v>914</v>
      </c>
      <c r="D11" s="42">
        <v>1261</v>
      </c>
      <c r="E11" s="42">
        <v>1513</v>
      </c>
      <c r="F11" s="42">
        <v>1695</v>
      </c>
      <c r="G11" s="42">
        <v>1215</v>
      </c>
      <c r="H11" s="42">
        <v>987</v>
      </c>
      <c r="I11" s="42">
        <v>1231</v>
      </c>
      <c r="J11" s="42">
        <v>1716</v>
      </c>
      <c r="K11" s="42">
        <v>2181</v>
      </c>
      <c r="L11" s="42">
        <v>1941</v>
      </c>
      <c r="M11" s="42">
        <v>1765</v>
      </c>
      <c r="N11" s="42">
        <v>1863</v>
      </c>
      <c r="O11" s="42">
        <v>2314</v>
      </c>
      <c r="P11" s="42">
        <v>2570</v>
      </c>
      <c r="Q11" s="42">
        <v>1904</v>
      </c>
      <c r="R11" s="42">
        <v>1425</v>
      </c>
      <c r="S11" s="42">
        <v>939</v>
      </c>
      <c r="T11" s="42">
        <v>518</v>
      </c>
      <c r="U11" s="42">
        <v>184</v>
      </c>
      <c r="V11" s="42">
        <v>31</v>
      </c>
      <c r="W11" s="42">
        <v>1</v>
      </c>
      <c r="X11" s="42">
        <v>898</v>
      </c>
      <c r="Y11" s="42">
        <v>1175</v>
      </c>
      <c r="Z11" s="42">
        <v>1452</v>
      </c>
      <c r="AA11" s="42">
        <v>1532</v>
      </c>
      <c r="AB11" s="42">
        <v>1159</v>
      </c>
      <c r="AC11" s="42">
        <v>1001</v>
      </c>
      <c r="AD11" s="42">
        <v>1321</v>
      </c>
      <c r="AE11" s="42">
        <v>1784</v>
      </c>
      <c r="AF11" s="42">
        <v>2281</v>
      </c>
      <c r="AG11" s="42">
        <v>2020</v>
      </c>
      <c r="AH11" s="42">
        <v>1998</v>
      </c>
      <c r="AI11" s="42">
        <v>2049</v>
      </c>
      <c r="AJ11" s="42">
        <v>2533</v>
      </c>
      <c r="AK11" s="42">
        <v>2940</v>
      </c>
      <c r="AL11" s="42">
        <v>2116</v>
      </c>
      <c r="AM11" s="42">
        <v>1619</v>
      </c>
      <c r="AN11" s="42">
        <v>1230</v>
      </c>
      <c r="AO11" s="42">
        <v>954</v>
      </c>
      <c r="AP11" s="42">
        <v>489</v>
      </c>
      <c r="AQ11" s="42">
        <v>155</v>
      </c>
      <c r="AR11" s="42">
        <v>28</v>
      </c>
    </row>
    <row r="12" spans="1:44">
      <c r="A12">
        <v>9</v>
      </c>
      <c r="B12" s="4" t="s">
        <v>209</v>
      </c>
      <c r="C12" s="42">
        <v>977</v>
      </c>
      <c r="D12" s="42">
        <v>1341</v>
      </c>
      <c r="E12" s="42">
        <v>1441</v>
      </c>
      <c r="F12" s="42">
        <v>1321</v>
      </c>
      <c r="G12" s="42">
        <v>1034</v>
      </c>
      <c r="H12" s="42">
        <v>991</v>
      </c>
      <c r="I12" s="42">
        <v>1352</v>
      </c>
      <c r="J12" s="42">
        <v>1874</v>
      </c>
      <c r="K12" s="42">
        <v>2124</v>
      </c>
      <c r="L12" s="42">
        <v>1812</v>
      </c>
      <c r="M12" s="42">
        <v>1673</v>
      </c>
      <c r="N12" s="42">
        <v>1610</v>
      </c>
      <c r="O12" s="42">
        <v>2365</v>
      </c>
      <c r="P12" s="42">
        <v>2811</v>
      </c>
      <c r="Q12" s="42">
        <v>1874</v>
      </c>
      <c r="R12" s="42">
        <v>1305</v>
      </c>
      <c r="S12" s="42">
        <v>867</v>
      </c>
      <c r="T12" s="42">
        <v>524</v>
      </c>
      <c r="U12" s="42">
        <v>172</v>
      </c>
      <c r="V12" s="42">
        <v>31</v>
      </c>
      <c r="W12" s="42">
        <v>4</v>
      </c>
      <c r="X12">
        <v>983</v>
      </c>
      <c r="Y12" s="42">
        <v>1222</v>
      </c>
      <c r="Z12" s="42">
        <v>1451</v>
      </c>
      <c r="AA12" s="42">
        <v>1301</v>
      </c>
      <c r="AB12" s="42">
        <v>1021</v>
      </c>
      <c r="AC12" s="42">
        <v>1003</v>
      </c>
      <c r="AD12" s="42">
        <v>1369</v>
      </c>
      <c r="AE12" s="42">
        <v>1941</v>
      </c>
      <c r="AF12" s="42">
        <v>2124</v>
      </c>
      <c r="AG12" s="42">
        <v>1724</v>
      </c>
      <c r="AH12" s="42">
        <v>1662</v>
      </c>
      <c r="AI12" s="42">
        <v>1813</v>
      </c>
      <c r="AJ12" s="42">
        <v>2618</v>
      </c>
      <c r="AK12" s="42">
        <v>3066</v>
      </c>
      <c r="AL12" s="42">
        <v>2005</v>
      </c>
      <c r="AM12" s="42">
        <v>1574</v>
      </c>
      <c r="AN12" s="42">
        <v>1292</v>
      </c>
      <c r="AO12" s="42">
        <v>1013</v>
      </c>
      <c r="AP12" s="42">
        <v>511</v>
      </c>
      <c r="AQ12" s="42">
        <v>159</v>
      </c>
      <c r="AR12" s="42">
        <v>21</v>
      </c>
    </row>
    <row r="13" spans="1:44">
      <c r="A13">
        <v>10</v>
      </c>
      <c r="B13" s="4" t="s">
        <v>8</v>
      </c>
      <c r="C13" s="44">
        <v>160</v>
      </c>
      <c r="D13" s="44">
        <v>257</v>
      </c>
      <c r="E13" s="44">
        <v>385</v>
      </c>
      <c r="F13" s="44">
        <v>505</v>
      </c>
      <c r="G13" s="44">
        <v>575</v>
      </c>
      <c r="H13" s="44">
        <v>341</v>
      </c>
      <c r="I13" s="44">
        <v>316</v>
      </c>
      <c r="J13" s="44">
        <v>376</v>
      </c>
      <c r="K13" s="44">
        <v>513</v>
      </c>
      <c r="L13" s="44">
        <v>541</v>
      </c>
      <c r="M13" s="44">
        <v>668</v>
      </c>
      <c r="N13" s="44">
        <v>681</v>
      </c>
      <c r="O13" s="44">
        <v>715</v>
      </c>
      <c r="P13" s="44">
        <v>703</v>
      </c>
      <c r="Q13" s="44">
        <v>535</v>
      </c>
      <c r="R13" s="44">
        <v>452</v>
      </c>
      <c r="S13" s="47">
        <v>312</v>
      </c>
      <c r="T13" s="47">
        <v>157</v>
      </c>
      <c r="U13" s="47">
        <v>73</v>
      </c>
      <c r="V13" s="47">
        <v>9</v>
      </c>
      <c r="W13" s="47">
        <v>2</v>
      </c>
      <c r="X13" s="44">
        <v>153</v>
      </c>
      <c r="Y13" s="44">
        <v>254</v>
      </c>
      <c r="Z13" s="44">
        <v>338</v>
      </c>
      <c r="AA13" s="44">
        <v>597</v>
      </c>
      <c r="AB13" s="44">
        <v>509</v>
      </c>
      <c r="AC13" s="44">
        <v>299</v>
      </c>
      <c r="AD13" s="44">
        <v>296</v>
      </c>
      <c r="AE13" s="44">
        <v>344</v>
      </c>
      <c r="AF13" s="44">
        <v>527</v>
      </c>
      <c r="AG13" s="44">
        <v>624</v>
      </c>
      <c r="AH13" s="44">
        <v>712</v>
      </c>
      <c r="AI13" s="44">
        <v>640</v>
      </c>
      <c r="AJ13" s="44">
        <v>674</v>
      </c>
      <c r="AK13" s="44">
        <v>791</v>
      </c>
      <c r="AL13" s="44">
        <v>623</v>
      </c>
      <c r="AM13" s="44">
        <v>536</v>
      </c>
      <c r="AN13" s="47">
        <v>435</v>
      </c>
      <c r="AO13" s="42">
        <v>331</v>
      </c>
      <c r="AP13" s="42">
        <v>190</v>
      </c>
      <c r="AQ13" s="42">
        <v>55</v>
      </c>
      <c r="AR13" s="42">
        <v>6</v>
      </c>
    </row>
    <row r="14" spans="1:44">
      <c r="A14">
        <v>11</v>
      </c>
      <c r="B14" s="4" t="s">
        <v>9</v>
      </c>
      <c r="C14" s="44">
        <v>53</v>
      </c>
      <c r="D14" s="44">
        <v>60</v>
      </c>
      <c r="E14" s="44">
        <v>69</v>
      </c>
      <c r="F14" s="44">
        <v>177</v>
      </c>
      <c r="G14" s="44">
        <v>62</v>
      </c>
      <c r="H14" s="44">
        <v>64</v>
      </c>
      <c r="I14" s="44">
        <v>57</v>
      </c>
      <c r="J14" s="44">
        <v>85</v>
      </c>
      <c r="K14" s="44">
        <v>105</v>
      </c>
      <c r="L14" s="44">
        <v>97</v>
      </c>
      <c r="M14" s="44">
        <v>106</v>
      </c>
      <c r="N14" s="44">
        <v>112</v>
      </c>
      <c r="O14" s="44">
        <v>115</v>
      </c>
      <c r="P14" s="44">
        <v>132</v>
      </c>
      <c r="Q14" s="44">
        <v>86</v>
      </c>
      <c r="R14" s="44">
        <v>87</v>
      </c>
      <c r="S14" s="47">
        <v>77</v>
      </c>
      <c r="T14" s="47">
        <v>43</v>
      </c>
      <c r="U14" s="47">
        <v>13</v>
      </c>
      <c r="V14" s="47">
        <v>3</v>
      </c>
      <c r="W14" s="47">
        <v>1</v>
      </c>
      <c r="X14" s="44">
        <v>58</v>
      </c>
      <c r="Y14" s="44">
        <v>53</v>
      </c>
      <c r="Z14" s="44">
        <v>64</v>
      </c>
      <c r="AA14" s="44">
        <v>123</v>
      </c>
      <c r="AB14" s="44">
        <v>55</v>
      </c>
      <c r="AC14" s="44">
        <v>71</v>
      </c>
      <c r="AD14" s="44">
        <v>57</v>
      </c>
      <c r="AE14" s="44">
        <v>94</v>
      </c>
      <c r="AF14" s="44">
        <v>94</v>
      </c>
      <c r="AG14" s="44">
        <v>81</v>
      </c>
      <c r="AH14" s="44">
        <v>95</v>
      </c>
      <c r="AI14" s="44">
        <v>101</v>
      </c>
      <c r="AJ14" s="44">
        <v>121</v>
      </c>
      <c r="AK14" s="44">
        <v>128</v>
      </c>
      <c r="AL14" s="44">
        <v>127</v>
      </c>
      <c r="AM14" s="44">
        <v>137</v>
      </c>
      <c r="AN14" s="47">
        <v>102</v>
      </c>
      <c r="AO14" s="42">
        <v>86</v>
      </c>
      <c r="AP14" s="42">
        <v>52</v>
      </c>
      <c r="AQ14" s="42">
        <v>22</v>
      </c>
      <c r="AR14" s="47">
        <v>4</v>
      </c>
    </row>
    <row r="15" spans="1:44">
      <c r="A15">
        <v>12</v>
      </c>
      <c r="B15" s="4" t="s">
        <v>210</v>
      </c>
      <c r="C15" s="42">
        <v>4112</v>
      </c>
      <c r="D15" s="42">
        <v>4570</v>
      </c>
      <c r="E15" s="42">
        <v>5230</v>
      </c>
      <c r="F15" s="42">
        <v>6018</v>
      </c>
      <c r="G15" s="42">
        <v>5153</v>
      </c>
      <c r="H15" s="42">
        <v>5413</v>
      </c>
      <c r="I15" s="42">
        <v>6190</v>
      </c>
      <c r="J15" s="42">
        <v>7423</v>
      </c>
      <c r="K15" s="42">
        <v>8853</v>
      </c>
      <c r="L15" s="42">
        <v>7921</v>
      </c>
      <c r="M15" s="42">
        <v>7584</v>
      </c>
      <c r="N15" s="42">
        <v>7870</v>
      </c>
      <c r="O15" s="42">
        <v>9798</v>
      </c>
      <c r="P15" s="42">
        <v>10942</v>
      </c>
      <c r="Q15" s="42">
        <v>7948</v>
      </c>
      <c r="R15" s="42">
        <v>6434</v>
      </c>
      <c r="S15" s="42">
        <v>4901</v>
      </c>
      <c r="T15" s="42">
        <v>2611</v>
      </c>
      <c r="U15" s="42">
        <v>818</v>
      </c>
      <c r="V15" s="42">
        <v>165</v>
      </c>
      <c r="W15" s="42">
        <v>20</v>
      </c>
      <c r="X15" s="42">
        <v>4049</v>
      </c>
      <c r="Y15" s="42">
        <v>4382</v>
      </c>
      <c r="Z15" s="42">
        <v>4788</v>
      </c>
      <c r="AA15" s="42">
        <v>5480</v>
      </c>
      <c r="AB15" s="42">
        <v>5260</v>
      </c>
      <c r="AC15" s="42">
        <v>5619</v>
      </c>
      <c r="AD15" s="42">
        <v>6551</v>
      </c>
      <c r="AE15" s="42">
        <v>7987</v>
      </c>
      <c r="AF15" s="42">
        <v>9637</v>
      </c>
      <c r="AG15" s="42">
        <v>9066</v>
      </c>
      <c r="AH15" s="42">
        <v>9064</v>
      </c>
      <c r="AI15" s="42">
        <v>9570</v>
      </c>
      <c r="AJ15" s="42">
        <v>11697</v>
      </c>
      <c r="AK15" s="42">
        <v>13512</v>
      </c>
      <c r="AL15" s="42">
        <v>10843</v>
      </c>
      <c r="AM15" s="42">
        <v>9787</v>
      </c>
      <c r="AN15" s="42">
        <v>8508</v>
      </c>
      <c r="AO15" s="42">
        <v>5792</v>
      </c>
      <c r="AP15" s="42">
        <v>2810</v>
      </c>
      <c r="AQ15" s="42">
        <v>713</v>
      </c>
      <c r="AR15" s="42">
        <v>127</v>
      </c>
    </row>
    <row r="16" spans="1:44">
      <c r="A16">
        <v>13</v>
      </c>
      <c r="B16" s="4" t="s">
        <v>211</v>
      </c>
      <c r="C16" s="44">
        <v>903</v>
      </c>
      <c r="D16" s="44">
        <v>1097</v>
      </c>
      <c r="E16" s="44">
        <v>1224</v>
      </c>
      <c r="F16" s="44">
        <v>1171</v>
      </c>
      <c r="G16" s="44">
        <v>776</v>
      </c>
      <c r="H16" s="44">
        <v>878</v>
      </c>
      <c r="I16" s="44">
        <v>1154</v>
      </c>
      <c r="J16" s="44">
        <v>1474</v>
      </c>
      <c r="K16" s="44">
        <v>1823</v>
      </c>
      <c r="L16" s="44">
        <v>1563</v>
      </c>
      <c r="M16" s="44">
        <v>1453</v>
      </c>
      <c r="N16" s="44">
        <v>1408</v>
      </c>
      <c r="O16" s="44">
        <v>1676</v>
      </c>
      <c r="P16" s="44">
        <v>1675</v>
      </c>
      <c r="Q16" s="44">
        <v>1200</v>
      </c>
      <c r="R16" s="44">
        <v>958</v>
      </c>
      <c r="S16" s="47">
        <v>694</v>
      </c>
      <c r="T16" s="47">
        <v>385</v>
      </c>
      <c r="U16" s="47">
        <v>103</v>
      </c>
      <c r="V16" s="47">
        <v>14</v>
      </c>
      <c r="W16" s="47">
        <v>2</v>
      </c>
      <c r="X16" s="44">
        <v>802</v>
      </c>
      <c r="Y16" s="44">
        <v>1079</v>
      </c>
      <c r="Z16" s="44">
        <v>1248</v>
      </c>
      <c r="AA16" s="44">
        <v>1119</v>
      </c>
      <c r="AB16" s="44">
        <v>926</v>
      </c>
      <c r="AC16" s="44">
        <v>952</v>
      </c>
      <c r="AD16" s="44">
        <v>1165</v>
      </c>
      <c r="AE16" s="44">
        <v>1520</v>
      </c>
      <c r="AF16" s="44">
        <v>1931</v>
      </c>
      <c r="AG16" s="44">
        <v>1744</v>
      </c>
      <c r="AH16" s="44">
        <v>1645</v>
      </c>
      <c r="AI16" s="44">
        <v>1496</v>
      </c>
      <c r="AJ16" s="44">
        <v>1849</v>
      </c>
      <c r="AK16" s="44">
        <v>1941</v>
      </c>
      <c r="AL16" s="44">
        <v>1486</v>
      </c>
      <c r="AM16" s="44">
        <v>1334</v>
      </c>
      <c r="AN16" s="47">
        <v>1169</v>
      </c>
      <c r="AO16" s="42">
        <v>812</v>
      </c>
      <c r="AP16" s="42">
        <v>403</v>
      </c>
      <c r="AQ16" s="42">
        <v>107</v>
      </c>
      <c r="AR16" s="42">
        <v>14</v>
      </c>
    </row>
    <row r="17" spans="1:44">
      <c r="A17">
        <v>14</v>
      </c>
      <c r="B17" s="4" t="s">
        <v>10</v>
      </c>
      <c r="C17" s="42">
        <v>71</v>
      </c>
      <c r="D17" s="42">
        <v>93</v>
      </c>
      <c r="E17" s="42">
        <v>116</v>
      </c>
      <c r="F17" s="42">
        <v>114</v>
      </c>
      <c r="G17" s="42">
        <v>59</v>
      </c>
      <c r="H17" s="42">
        <v>84</v>
      </c>
      <c r="I17" s="42">
        <v>102</v>
      </c>
      <c r="J17" s="42">
        <v>158</v>
      </c>
      <c r="K17" s="42">
        <v>207</v>
      </c>
      <c r="L17" s="42">
        <v>200</v>
      </c>
      <c r="M17" s="42">
        <v>192</v>
      </c>
      <c r="N17" s="42">
        <v>214</v>
      </c>
      <c r="O17" s="42">
        <v>314</v>
      </c>
      <c r="P17" s="42">
        <v>372</v>
      </c>
      <c r="Q17" s="42">
        <v>309</v>
      </c>
      <c r="R17" s="42">
        <v>293</v>
      </c>
      <c r="S17" s="42">
        <v>213</v>
      </c>
      <c r="T17" s="42">
        <v>126</v>
      </c>
      <c r="U17" s="42">
        <v>41</v>
      </c>
      <c r="V17" s="42">
        <v>3</v>
      </c>
      <c r="X17" s="42">
        <v>64</v>
      </c>
      <c r="Y17" s="42">
        <v>88</v>
      </c>
      <c r="Z17" s="42">
        <v>110</v>
      </c>
      <c r="AA17" s="42">
        <v>106</v>
      </c>
      <c r="AB17" s="42">
        <v>61</v>
      </c>
      <c r="AC17" s="42">
        <v>86</v>
      </c>
      <c r="AD17" s="42">
        <v>116</v>
      </c>
      <c r="AE17" s="42">
        <v>167</v>
      </c>
      <c r="AF17" s="42">
        <v>194</v>
      </c>
      <c r="AG17" s="42">
        <v>189</v>
      </c>
      <c r="AH17" s="42">
        <v>204</v>
      </c>
      <c r="AI17" s="42">
        <v>275</v>
      </c>
      <c r="AJ17" s="42">
        <v>379</v>
      </c>
      <c r="AK17" s="42">
        <v>475</v>
      </c>
      <c r="AL17" s="42">
        <v>419</v>
      </c>
      <c r="AM17" s="42">
        <v>400</v>
      </c>
      <c r="AN17" s="42">
        <v>340</v>
      </c>
      <c r="AO17" s="42">
        <v>229</v>
      </c>
      <c r="AP17" s="42">
        <v>112</v>
      </c>
      <c r="AQ17" s="42">
        <v>35</v>
      </c>
      <c r="AR17" s="42">
        <v>5</v>
      </c>
    </row>
    <row r="18" spans="1:44">
      <c r="A18">
        <v>15</v>
      </c>
      <c r="B18" s="4" t="s">
        <v>11</v>
      </c>
      <c r="C18" s="44">
        <v>37</v>
      </c>
      <c r="D18" s="44">
        <v>43</v>
      </c>
      <c r="E18" s="44">
        <v>70</v>
      </c>
      <c r="F18" s="44">
        <v>71</v>
      </c>
      <c r="G18" s="44">
        <v>50</v>
      </c>
      <c r="H18" s="44">
        <v>66</v>
      </c>
      <c r="I18" s="44">
        <v>83</v>
      </c>
      <c r="J18" s="44">
        <v>104</v>
      </c>
      <c r="K18" s="44">
        <v>113</v>
      </c>
      <c r="L18" s="44">
        <v>122</v>
      </c>
      <c r="M18" s="44">
        <v>114</v>
      </c>
      <c r="N18" s="44">
        <v>163</v>
      </c>
      <c r="O18" s="44">
        <v>241</v>
      </c>
      <c r="P18" s="44">
        <v>214</v>
      </c>
      <c r="Q18" s="44">
        <v>177</v>
      </c>
      <c r="R18" s="44">
        <v>173</v>
      </c>
      <c r="S18" s="47">
        <v>123</v>
      </c>
      <c r="T18" s="47">
        <v>59</v>
      </c>
      <c r="U18" s="47">
        <v>21</v>
      </c>
      <c r="V18" s="47">
        <v>3</v>
      </c>
      <c r="W18" s="47"/>
      <c r="X18" s="44">
        <v>49</v>
      </c>
      <c r="Y18" s="44">
        <v>51</v>
      </c>
      <c r="Z18" s="44">
        <v>81</v>
      </c>
      <c r="AA18" s="44">
        <v>71</v>
      </c>
      <c r="AB18" s="44">
        <v>41</v>
      </c>
      <c r="AC18" s="44">
        <v>66</v>
      </c>
      <c r="AD18" s="44">
        <v>68</v>
      </c>
      <c r="AE18" s="44">
        <v>81</v>
      </c>
      <c r="AF18" s="44">
        <v>109</v>
      </c>
      <c r="AG18" s="44">
        <v>113</v>
      </c>
      <c r="AH18" s="44">
        <v>144</v>
      </c>
      <c r="AI18" s="44">
        <v>169</v>
      </c>
      <c r="AJ18" s="44">
        <v>249</v>
      </c>
      <c r="AK18" s="44">
        <v>245</v>
      </c>
      <c r="AL18" s="44">
        <v>223</v>
      </c>
      <c r="AM18" s="44">
        <v>221</v>
      </c>
      <c r="AN18" s="47">
        <v>181</v>
      </c>
      <c r="AO18" s="42">
        <v>140</v>
      </c>
      <c r="AP18" s="42">
        <v>55</v>
      </c>
      <c r="AQ18" s="42">
        <v>15</v>
      </c>
      <c r="AR18" s="42">
        <v>3</v>
      </c>
    </row>
    <row r="19" spans="1:44">
      <c r="A19">
        <v>16</v>
      </c>
      <c r="B19" s="4" t="s">
        <v>12</v>
      </c>
      <c r="C19">
        <v>61</v>
      </c>
      <c r="D19">
        <v>100</v>
      </c>
      <c r="E19">
        <v>101</v>
      </c>
      <c r="F19">
        <v>100</v>
      </c>
      <c r="G19">
        <v>96</v>
      </c>
      <c r="H19">
        <v>121</v>
      </c>
      <c r="I19">
        <v>124</v>
      </c>
      <c r="J19">
        <v>122</v>
      </c>
      <c r="K19">
        <v>132</v>
      </c>
      <c r="L19">
        <v>120</v>
      </c>
      <c r="M19">
        <v>155</v>
      </c>
      <c r="N19">
        <v>189</v>
      </c>
      <c r="O19">
        <v>217</v>
      </c>
      <c r="P19">
        <v>221</v>
      </c>
      <c r="Q19">
        <v>137</v>
      </c>
      <c r="R19">
        <v>128</v>
      </c>
      <c r="S19" s="42">
        <v>114</v>
      </c>
      <c r="T19" s="42">
        <v>53</v>
      </c>
      <c r="U19" s="42">
        <v>10</v>
      </c>
      <c r="V19" s="42">
        <v>4</v>
      </c>
      <c r="W19" s="42">
        <v>1</v>
      </c>
      <c r="X19">
        <v>74</v>
      </c>
      <c r="Y19">
        <v>83</v>
      </c>
      <c r="Z19">
        <v>89</v>
      </c>
      <c r="AA19">
        <v>65</v>
      </c>
      <c r="AB19">
        <v>45</v>
      </c>
      <c r="AC19">
        <v>66</v>
      </c>
      <c r="AD19">
        <v>94</v>
      </c>
      <c r="AE19">
        <v>120</v>
      </c>
      <c r="AF19">
        <v>135</v>
      </c>
      <c r="AG19">
        <v>141</v>
      </c>
      <c r="AH19">
        <v>134</v>
      </c>
      <c r="AI19">
        <v>168</v>
      </c>
      <c r="AJ19">
        <v>209</v>
      </c>
      <c r="AK19">
        <v>207</v>
      </c>
      <c r="AL19">
        <v>203</v>
      </c>
      <c r="AM19">
        <v>174</v>
      </c>
      <c r="AN19" s="42">
        <v>154</v>
      </c>
      <c r="AO19" s="42">
        <v>109</v>
      </c>
      <c r="AP19" s="42">
        <v>56</v>
      </c>
      <c r="AQ19" s="42">
        <v>20</v>
      </c>
      <c r="AR19" s="42">
        <v>1</v>
      </c>
    </row>
    <row r="20" spans="1:44">
      <c r="A20">
        <v>17</v>
      </c>
      <c r="B20" s="4" t="s">
        <v>13</v>
      </c>
      <c r="C20" s="44">
        <v>37</v>
      </c>
      <c r="D20" s="44">
        <v>47</v>
      </c>
      <c r="E20" s="44">
        <v>63</v>
      </c>
      <c r="F20" s="44">
        <v>83</v>
      </c>
      <c r="G20" s="44">
        <v>68</v>
      </c>
      <c r="H20" s="44">
        <v>75</v>
      </c>
      <c r="I20" s="44">
        <v>72</v>
      </c>
      <c r="J20" s="44">
        <v>94</v>
      </c>
      <c r="K20" s="44">
        <v>142</v>
      </c>
      <c r="L20" s="44">
        <v>119</v>
      </c>
      <c r="M20" s="44">
        <v>158</v>
      </c>
      <c r="N20" s="44">
        <v>153</v>
      </c>
      <c r="O20" s="44">
        <v>228</v>
      </c>
      <c r="P20" s="44">
        <v>199</v>
      </c>
      <c r="Q20" s="44">
        <v>187</v>
      </c>
      <c r="R20" s="44">
        <v>169</v>
      </c>
      <c r="S20" s="47">
        <v>157</v>
      </c>
      <c r="T20" s="47">
        <v>65</v>
      </c>
      <c r="U20" s="47">
        <v>32</v>
      </c>
      <c r="V20" s="47">
        <v>2</v>
      </c>
      <c r="W20" s="47"/>
      <c r="X20" s="44">
        <v>53</v>
      </c>
      <c r="Y20" s="44">
        <v>49</v>
      </c>
      <c r="Z20" s="44">
        <v>58</v>
      </c>
      <c r="AA20" s="44">
        <v>71</v>
      </c>
      <c r="AB20" s="44">
        <v>42</v>
      </c>
      <c r="AC20" s="44">
        <v>42</v>
      </c>
      <c r="AD20" s="44">
        <v>64</v>
      </c>
      <c r="AE20" s="44">
        <v>100</v>
      </c>
      <c r="AF20" s="44">
        <v>113</v>
      </c>
      <c r="AG20" s="44">
        <v>105</v>
      </c>
      <c r="AH20" s="44">
        <v>135</v>
      </c>
      <c r="AI20" s="44">
        <v>162</v>
      </c>
      <c r="AJ20" s="44">
        <v>210</v>
      </c>
      <c r="AK20" s="44">
        <v>247</v>
      </c>
      <c r="AL20" s="44">
        <v>254</v>
      </c>
      <c r="AM20" s="44">
        <v>211</v>
      </c>
      <c r="AN20" s="47">
        <v>217</v>
      </c>
      <c r="AO20" s="42">
        <v>156</v>
      </c>
      <c r="AP20" s="42">
        <v>78</v>
      </c>
      <c r="AQ20" s="42">
        <v>27</v>
      </c>
      <c r="AR20" s="47">
        <v>3</v>
      </c>
    </row>
    <row r="21" spans="1:44">
      <c r="A21">
        <v>18</v>
      </c>
      <c r="B21" s="4" t="s">
        <v>14</v>
      </c>
      <c r="C21" s="42">
        <v>478</v>
      </c>
      <c r="D21" s="42">
        <v>559</v>
      </c>
      <c r="E21" s="42">
        <v>674</v>
      </c>
      <c r="F21" s="42">
        <v>616</v>
      </c>
      <c r="G21" s="42">
        <v>390</v>
      </c>
      <c r="H21" s="42">
        <v>462</v>
      </c>
      <c r="I21" s="42">
        <v>619</v>
      </c>
      <c r="J21" s="42">
        <v>753</v>
      </c>
      <c r="K21" s="42">
        <v>948</v>
      </c>
      <c r="L21" s="42">
        <v>810</v>
      </c>
      <c r="M21" s="42">
        <v>804</v>
      </c>
      <c r="N21" s="42">
        <v>859</v>
      </c>
      <c r="O21" s="42">
        <v>1112</v>
      </c>
      <c r="P21" s="42">
        <v>1215</v>
      </c>
      <c r="Q21" s="42">
        <v>837</v>
      </c>
      <c r="R21" s="42">
        <v>684</v>
      </c>
      <c r="S21" s="42">
        <v>575</v>
      </c>
      <c r="T21" s="42">
        <v>285</v>
      </c>
      <c r="U21" s="42">
        <v>117</v>
      </c>
      <c r="V21" s="42">
        <v>19</v>
      </c>
      <c r="W21" s="42">
        <v>1</v>
      </c>
      <c r="X21" s="42">
        <v>496</v>
      </c>
      <c r="Y21" s="42">
        <v>561</v>
      </c>
      <c r="Z21" s="42">
        <v>616</v>
      </c>
      <c r="AA21" s="42">
        <v>620</v>
      </c>
      <c r="AB21" s="42">
        <v>453</v>
      </c>
      <c r="AC21" s="42">
        <v>510</v>
      </c>
      <c r="AD21" s="42">
        <v>644</v>
      </c>
      <c r="AE21" s="42">
        <v>827</v>
      </c>
      <c r="AF21" s="42">
        <v>1091</v>
      </c>
      <c r="AG21" s="42">
        <v>946</v>
      </c>
      <c r="AH21" s="42">
        <v>967</v>
      </c>
      <c r="AI21" s="42">
        <v>979</v>
      </c>
      <c r="AJ21" s="42">
        <v>1262</v>
      </c>
      <c r="AK21" s="42">
        <v>1336</v>
      </c>
      <c r="AL21" s="42">
        <v>1033</v>
      </c>
      <c r="AM21" s="42">
        <v>933</v>
      </c>
      <c r="AN21" s="42">
        <v>901</v>
      </c>
      <c r="AO21" s="42">
        <v>679</v>
      </c>
      <c r="AP21" s="42">
        <v>335</v>
      </c>
      <c r="AQ21" s="42">
        <v>89</v>
      </c>
      <c r="AR21" s="47">
        <v>19</v>
      </c>
    </row>
    <row r="22" spans="1:44">
      <c r="A22">
        <v>19</v>
      </c>
      <c r="B22" s="4" t="s">
        <v>15</v>
      </c>
      <c r="C22" s="42">
        <v>61</v>
      </c>
      <c r="D22" s="42">
        <v>85</v>
      </c>
      <c r="E22" s="42">
        <v>68</v>
      </c>
      <c r="F22" s="42">
        <v>106</v>
      </c>
      <c r="G22" s="42">
        <v>84</v>
      </c>
      <c r="H22" s="42">
        <v>72</v>
      </c>
      <c r="I22" s="42">
        <v>100</v>
      </c>
      <c r="J22" s="42">
        <v>97</v>
      </c>
      <c r="K22" s="42">
        <v>114</v>
      </c>
      <c r="L22" s="42">
        <v>122</v>
      </c>
      <c r="M22" s="42">
        <v>129</v>
      </c>
      <c r="N22" s="42">
        <v>140</v>
      </c>
      <c r="O22" s="42">
        <v>181</v>
      </c>
      <c r="P22" s="42">
        <v>223</v>
      </c>
      <c r="Q22" s="42">
        <v>184</v>
      </c>
      <c r="R22" s="42">
        <v>157</v>
      </c>
      <c r="S22" s="42">
        <v>68</v>
      </c>
      <c r="T22" s="42">
        <v>44</v>
      </c>
      <c r="U22" s="42">
        <v>15</v>
      </c>
      <c r="V22" s="42">
        <v>3</v>
      </c>
      <c r="X22" s="42">
        <v>57</v>
      </c>
      <c r="Y22" s="42">
        <v>64</v>
      </c>
      <c r="Z22" s="42">
        <v>88</v>
      </c>
      <c r="AA22" s="42">
        <v>73</v>
      </c>
      <c r="AB22" s="42">
        <v>73</v>
      </c>
      <c r="AC22" s="42">
        <v>113</v>
      </c>
      <c r="AD22" s="42">
        <v>90</v>
      </c>
      <c r="AE22" s="42">
        <v>92</v>
      </c>
      <c r="AF22" s="42">
        <v>113</v>
      </c>
      <c r="AG22" s="42">
        <v>128</v>
      </c>
      <c r="AH22" s="42">
        <v>112</v>
      </c>
      <c r="AI22" s="42">
        <v>165</v>
      </c>
      <c r="AJ22" s="42">
        <v>181</v>
      </c>
      <c r="AK22" s="42">
        <v>260</v>
      </c>
      <c r="AL22" s="42">
        <v>217</v>
      </c>
      <c r="AM22" s="42">
        <v>139</v>
      </c>
      <c r="AN22" s="42">
        <v>97</v>
      </c>
      <c r="AO22" s="42">
        <v>71</v>
      </c>
      <c r="AP22" s="42">
        <v>30</v>
      </c>
      <c r="AQ22" s="42">
        <v>8</v>
      </c>
      <c r="AR22" s="42">
        <v>2</v>
      </c>
    </row>
    <row r="23" spans="1:44">
      <c r="A23">
        <v>20</v>
      </c>
      <c r="B23" s="4" t="s">
        <v>212</v>
      </c>
      <c r="C23">
        <v>252</v>
      </c>
      <c r="D23">
        <v>292</v>
      </c>
      <c r="E23">
        <v>384</v>
      </c>
      <c r="F23">
        <v>305</v>
      </c>
      <c r="G23">
        <v>198</v>
      </c>
      <c r="H23">
        <v>301</v>
      </c>
      <c r="I23">
        <v>358</v>
      </c>
      <c r="J23">
        <v>415</v>
      </c>
      <c r="K23">
        <v>532</v>
      </c>
      <c r="L23">
        <v>474</v>
      </c>
      <c r="M23">
        <v>439</v>
      </c>
      <c r="N23">
        <v>489</v>
      </c>
      <c r="O23">
        <v>646</v>
      </c>
      <c r="P23">
        <v>719</v>
      </c>
      <c r="Q23">
        <v>491</v>
      </c>
      <c r="R23">
        <v>453</v>
      </c>
      <c r="S23" s="42">
        <v>332</v>
      </c>
      <c r="T23" s="42">
        <v>177</v>
      </c>
      <c r="U23" s="42">
        <v>56</v>
      </c>
      <c r="V23" s="42">
        <v>11</v>
      </c>
      <c r="X23">
        <v>248</v>
      </c>
      <c r="Y23">
        <v>271</v>
      </c>
      <c r="Z23">
        <v>348</v>
      </c>
      <c r="AA23">
        <v>289</v>
      </c>
      <c r="AB23">
        <v>219</v>
      </c>
      <c r="AC23">
        <v>311</v>
      </c>
      <c r="AD23">
        <v>408</v>
      </c>
      <c r="AE23">
        <v>441</v>
      </c>
      <c r="AF23">
        <v>494</v>
      </c>
      <c r="AG23">
        <v>503</v>
      </c>
      <c r="AH23">
        <v>492</v>
      </c>
      <c r="AI23">
        <v>524</v>
      </c>
      <c r="AJ23">
        <v>787</v>
      </c>
      <c r="AK23">
        <v>858</v>
      </c>
      <c r="AL23">
        <v>670</v>
      </c>
      <c r="AM23">
        <v>591</v>
      </c>
      <c r="AN23" s="42">
        <v>485</v>
      </c>
      <c r="AO23" s="42">
        <v>402</v>
      </c>
      <c r="AP23" s="42">
        <v>213</v>
      </c>
      <c r="AQ23" s="42">
        <v>61</v>
      </c>
      <c r="AR23" s="47">
        <v>7</v>
      </c>
    </row>
    <row r="24" spans="1:44">
      <c r="A24">
        <v>21</v>
      </c>
      <c r="B24" s="4" t="s">
        <v>213</v>
      </c>
      <c r="C24">
        <v>309</v>
      </c>
      <c r="D24">
        <v>339</v>
      </c>
      <c r="E24">
        <v>363</v>
      </c>
      <c r="F24">
        <v>303</v>
      </c>
      <c r="G24">
        <v>311</v>
      </c>
      <c r="H24">
        <v>427</v>
      </c>
      <c r="I24">
        <v>485</v>
      </c>
      <c r="J24">
        <v>572</v>
      </c>
      <c r="K24">
        <v>597</v>
      </c>
      <c r="L24">
        <v>540</v>
      </c>
      <c r="M24">
        <v>567</v>
      </c>
      <c r="N24">
        <v>627</v>
      </c>
      <c r="O24">
        <v>676</v>
      </c>
      <c r="P24">
        <v>734</v>
      </c>
      <c r="Q24">
        <v>480</v>
      </c>
      <c r="R24">
        <v>428</v>
      </c>
      <c r="S24" s="42">
        <v>323</v>
      </c>
      <c r="T24" s="42">
        <v>197</v>
      </c>
      <c r="U24" s="42">
        <v>91</v>
      </c>
      <c r="V24" s="42">
        <v>16</v>
      </c>
      <c r="W24" s="42">
        <v>4</v>
      </c>
      <c r="X24">
        <v>317</v>
      </c>
      <c r="Y24">
        <v>302</v>
      </c>
      <c r="Z24">
        <v>337</v>
      </c>
      <c r="AA24">
        <v>287</v>
      </c>
      <c r="AB24">
        <v>276</v>
      </c>
      <c r="AC24">
        <v>339</v>
      </c>
      <c r="AD24">
        <v>429</v>
      </c>
      <c r="AE24">
        <v>508</v>
      </c>
      <c r="AF24">
        <v>544</v>
      </c>
      <c r="AG24">
        <v>502</v>
      </c>
      <c r="AH24">
        <v>556</v>
      </c>
      <c r="AI24">
        <v>584</v>
      </c>
      <c r="AJ24">
        <v>765</v>
      </c>
      <c r="AK24">
        <v>773</v>
      </c>
      <c r="AL24">
        <v>593</v>
      </c>
      <c r="AM24">
        <v>536</v>
      </c>
      <c r="AN24" s="42">
        <v>504</v>
      </c>
      <c r="AO24" s="42">
        <v>406</v>
      </c>
      <c r="AP24" s="42">
        <v>211</v>
      </c>
      <c r="AQ24" s="42">
        <v>60</v>
      </c>
      <c r="AR24" s="42">
        <v>13</v>
      </c>
    </row>
    <row r="25" spans="1:44">
      <c r="A25">
        <v>22</v>
      </c>
      <c r="B25" s="4" t="s">
        <v>16</v>
      </c>
      <c r="C25">
        <v>77</v>
      </c>
      <c r="D25">
        <v>79</v>
      </c>
      <c r="E25">
        <v>85</v>
      </c>
      <c r="F25">
        <v>339</v>
      </c>
      <c r="G25">
        <v>147</v>
      </c>
      <c r="H25">
        <v>101</v>
      </c>
      <c r="I25">
        <v>108</v>
      </c>
      <c r="J25">
        <v>146</v>
      </c>
      <c r="K25">
        <v>163</v>
      </c>
      <c r="L25">
        <v>134</v>
      </c>
      <c r="M25">
        <v>167</v>
      </c>
      <c r="N25">
        <v>190</v>
      </c>
      <c r="O25">
        <v>240</v>
      </c>
      <c r="P25">
        <v>238</v>
      </c>
      <c r="Q25">
        <v>161</v>
      </c>
      <c r="R25">
        <v>169</v>
      </c>
      <c r="S25" s="42">
        <v>161</v>
      </c>
      <c r="T25" s="42">
        <v>124</v>
      </c>
      <c r="U25" s="42">
        <v>38</v>
      </c>
      <c r="V25" s="42">
        <v>2</v>
      </c>
      <c r="X25">
        <v>84</v>
      </c>
      <c r="Y25">
        <v>89</v>
      </c>
      <c r="Z25">
        <v>93</v>
      </c>
      <c r="AA25">
        <v>164</v>
      </c>
      <c r="AB25">
        <v>89</v>
      </c>
      <c r="AC25">
        <v>97</v>
      </c>
      <c r="AD25">
        <v>116</v>
      </c>
      <c r="AE25">
        <v>120</v>
      </c>
      <c r="AF25">
        <v>136</v>
      </c>
      <c r="AG25">
        <v>120</v>
      </c>
      <c r="AH25">
        <v>193</v>
      </c>
      <c r="AI25">
        <v>199</v>
      </c>
      <c r="AJ25">
        <v>260</v>
      </c>
      <c r="AK25">
        <v>236</v>
      </c>
      <c r="AL25">
        <v>237</v>
      </c>
      <c r="AM25">
        <v>289</v>
      </c>
      <c r="AN25" s="42">
        <v>276</v>
      </c>
      <c r="AO25" s="42">
        <v>167</v>
      </c>
      <c r="AP25" s="42">
        <v>75</v>
      </c>
      <c r="AQ25" s="42">
        <v>14</v>
      </c>
      <c r="AR25" s="42">
        <v>3</v>
      </c>
    </row>
    <row r="26" spans="1:44">
      <c r="A26">
        <v>23</v>
      </c>
      <c r="B26" s="4" t="s">
        <v>17</v>
      </c>
      <c r="C26">
        <v>118</v>
      </c>
      <c r="D26">
        <v>141</v>
      </c>
      <c r="E26">
        <v>171</v>
      </c>
      <c r="F26">
        <v>135</v>
      </c>
      <c r="G26">
        <v>144</v>
      </c>
      <c r="H26">
        <v>162</v>
      </c>
      <c r="I26">
        <v>200</v>
      </c>
      <c r="J26">
        <v>253</v>
      </c>
      <c r="K26">
        <v>308</v>
      </c>
      <c r="L26">
        <v>257</v>
      </c>
      <c r="M26">
        <v>266</v>
      </c>
      <c r="N26">
        <v>313</v>
      </c>
      <c r="O26">
        <v>319</v>
      </c>
      <c r="P26">
        <v>314</v>
      </c>
      <c r="Q26">
        <v>251</v>
      </c>
      <c r="R26">
        <v>243</v>
      </c>
      <c r="S26" s="42">
        <v>173</v>
      </c>
      <c r="T26" s="42">
        <v>105</v>
      </c>
      <c r="U26" s="42">
        <v>30</v>
      </c>
      <c r="V26" s="42">
        <v>5</v>
      </c>
      <c r="X26">
        <v>112</v>
      </c>
      <c r="Y26">
        <v>122</v>
      </c>
      <c r="Z26">
        <v>154</v>
      </c>
      <c r="AA26">
        <v>166</v>
      </c>
      <c r="AB26">
        <v>142</v>
      </c>
      <c r="AC26">
        <v>151</v>
      </c>
      <c r="AD26">
        <v>156</v>
      </c>
      <c r="AE26">
        <v>226</v>
      </c>
      <c r="AF26">
        <v>288</v>
      </c>
      <c r="AG26">
        <v>247</v>
      </c>
      <c r="AH26">
        <v>245</v>
      </c>
      <c r="AI26">
        <v>274</v>
      </c>
      <c r="AJ26">
        <v>337</v>
      </c>
      <c r="AK26">
        <v>378</v>
      </c>
      <c r="AL26">
        <v>321</v>
      </c>
      <c r="AM26">
        <v>332</v>
      </c>
      <c r="AN26" s="42">
        <v>297</v>
      </c>
      <c r="AO26" s="42">
        <v>211</v>
      </c>
      <c r="AP26" s="42">
        <v>130</v>
      </c>
      <c r="AQ26" s="42">
        <v>43</v>
      </c>
      <c r="AR26" s="42">
        <v>6</v>
      </c>
    </row>
    <row r="27" spans="1:44">
      <c r="A27">
        <v>24</v>
      </c>
      <c r="B27" s="4" t="s">
        <v>18</v>
      </c>
      <c r="C27">
        <v>75</v>
      </c>
      <c r="D27">
        <v>65</v>
      </c>
      <c r="E27">
        <v>116</v>
      </c>
      <c r="F27">
        <v>87</v>
      </c>
      <c r="G27">
        <v>40</v>
      </c>
      <c r="H27">
        <v>66</v>
      </c>
      <c r="I27">
        <v>78</v>
      </c>
      <c r="J27">
        <v>117</v>
      </c>
      <c r="K27">
        <v>131</v>
      </c>
      <c r="L27">
        <v>136</v>
      </c>
      <c r="M27">
        <v>147</v>
      </c>
      <c r="N27">
        <v>153</v>
      </c>
      <c r="O27">
        <v>198</v>
      </c>
      <c r="P27">
        <v>230</v>
      </c>
      <c r="Q27">
        <v>173</v>
      </c>
      <c r="R27">
        <v>166</v>
      </c>
      <c r="S27" s="42">
        <v>141</v>
      </c>
      <c r="T27" s="42">
        <v>57</v>
      </c>
      <c r="U27" s="42">
        <v>15</v>
      </c>
      <c r="V27" s="42">
        <v>2</v>
      </c>
      <c r="X27">
        <v>62</v>
      </c>
      <c r="Y27">
        <v>82</v>
      </c>
      <c r="Z27">
        <v>106</v>
      </c>
      <c r="AA27">
        <v>75</v>
      </c>
      <c r="AB27">
        <v>43</v>
      </c>
      <c r="AC27">
        <v>65</v>
      </c>
      <c r="AD27">
        <v>90</v>
      </c>
      <c r="AE27">
        <v>137</v>
      </c>
      <c r="AF27">
        <v>146</v>
      </c>
      <c r="AG27">
        <v>139</v>
      </c>
      <c r="AH27">
        <v>169</v>
      </c>
      <c r="AI27">
        <v>185</v>
      </c>
      <c r="AJ27">
        <v>225</v>
      </c>
      <c r="AK27">
        <v>287</v>
      </c>
      <c r="AL27">
        <v>246</v>
      </c>
      <c r="AM27">
        <v>223</v>
      </c>
      <c r="AN27" s="42">
        <v>205</v>
      </c>
      <c r="AO27" s="42">
        <v>117</v>
      </c>
      <c r="AP27" s="42">
        <v>60</v>
      </c>
      <c r="AQ27" s="42">
        <v>13</v>
      </c>
      <c r="AR27" s="42">
        <v>8</v>
      </c>
    </row>
    <row r="28" spans="1:44">
      <c r="A28">
        <v>25</v>
      </c>
      <c r="B28" s="4" t="s">
        <v>19</v>
      </c>
      <c r="C28" s="42">
        <v>71</v>
      </c>
      <c r="D28" s="42">
        <v>74</v>
      </c>
      <c r="E28" s="42">
        <v>92</v>
      </c>
      <c r="F28" s="42">
        <v>49</v>
      </c>
      <c r="G28" s="42">
        <v>31</v>
      </c>
      <c r="H28" s="42">
        <v>66</v>
      </c>
      <c r="I28" s="42">
        <v>83</v>
      </c>
      <c r="J28" s="42">
        <v>116</v>
      </c>
      <c r="K28" s="42">
        <v>103</v>
      </c>
      <c r="L28" s="42">
        <v>107</v>
      </c>
      <c r="M28" s="42">
        <v>130</v>
      </c>
      <c r="N28" s="42">
        <v>143</v>
      </c>
      <c r="O28" s="42">
        <v>191</v>
      </c>
      <c r="P28" s="42">
        <v>178</v>
      </c>
      <c r="Q28" s="42">
        <v>129</v>
      </c>
      <c r="R28" s="42">
        <v>136</v>
      </c>
      <c r="S28" s="42">
        <v>117</v>
      </c>
      <c r="T28" s="42">
        <v>68</v>
      </c>
      <c r="U28" s="42">
        <v>28</v>
      </c>
      <c r="V28" s="42">
        <v>3</v>
      </c>
      <c r="X28" s="42">
        <v>66</v>
      </c>
      <c r="Y28" s="42">
        <v>65</v>
      </c>
      <c r="Z28" s="42">
        <v>72</v>
      </c>
      <c r="AA28" s="42">
        <v>58</v>
      </c>
      <c r="AB28" s="42">
        <v>39</v>
      </c>
      <c r="AC28" s="42">
        <v>55</v>
      </c>
      <c r="AD28" s="42">
        <v>87</v>
      </c>
      <c r="AE28" s="42">
        <v>86</v>
      </c>
      <c r="AF28" s="42">
        <v>139</v>
      </c>
      <c r="AG28" s="42">
        <v>92</v>
      </c>
      <c r="AH28" s="42">
        <v>140</v>
      </c>
      <c r="AI28" s="42">
        <v>142</v>
      </c>
      <c r="AJ28" s="42">
        <v>193</v>
      </c>
      <c r="AK28" s="42">
        <v>184</v>
      </c>
      <c r="AL28" s="42">
        <v>166</v>
      </c>
      <c r="AM28" s="42">
        <v>183</v>
      </c>
      <c r="AN28" s="42">
        <v>171</v>
      </c>
      <c r="AO28" s="42">
        <v>121</v>
      </c>
      <c r="AP28" s="42">
        <v>52</v>
      </c>
      <c r="AQ28" s="42">
        <v>16</v>
      </c>
      <c r="AR28" s="42">
        <v>4</v>
      </c>
    </row>
    <row r="29" spans="1:44">
      <c r="A29">
        <v>26</v>
      </c>
      <c r="B29" s="4" t="s">
        <v>20</v>
      </c>
      <c r="C29">
        <v>51</v>
      </c>
      <c r="D29">
        <v>58</v>
      </c>
      <c r="E29">
        <v>81</v>
      </c>
      <c r="F29">
        <v>67</v>
      </c>
      <c r="G29">
        <v>54</v>
      </c>
      <c r="H29">
        <v>50</v>
      </c>
      <c r="I29">
        <v>72</v>
      </c>
      <c r="J29">
        <v>97</v>
      </c>
      <c r="K29">
        <v>117</v>
      </c>
      <c r="L29">
        <v>103</v>
      </c>
      <c r="M29">
        <v>101</v>
      </c>
      <c r="N29">
        <v>115</v>
      </c>
      <c r="O29">
        <v>178</v>
      </c>
      <c r="P29">
        <v>168</v>
      </c>
      <c r="Q29">
        <v>135</v>
      </c>
      <c r="R29">
        <v>164</v>
      </c>
      <c r="S29" s="42">
        <v>109</v>
      </c>
      <c r="T29" s="42">
        <v>53</v>
      </c>
      <c r="U29" s="42">
        <v>14</v>
      </c>
      <c r="V29" s="42">
        <v>4</v>
      </c>
      <c r="X29">
        <v>43</v>
      </c>
      <c r="Y29">
        <v>68</v>
      </c>
      <c r="Z29">
        <v>84</v>
      </c>
      <c r="AA29">
        <v>80</v>
      </c>
      <c r="AB29">
        <v>44</v>
      </c>
      <c r="AC29">
        <v>53</v>
      </c>
      <c r="AD29">
        <v>68</v>
      </c>
      <c r="AE29">
        <v>87</v>
      </c>
      <c r="AF29">
        <v>118</v>
      </c>
      <c r="AG29">
        <v>110</v>
      </c>
      <c r="AH29">
        <v>116</v>
      </c>
      <c r="AI29">
        <v>138</v>
      </c>
      <c r="AJ29">
        <v>175</v>
      </c>
      <c r="AK29">
        <v>219</v>
      </c>
      <c r="AL29">
        <v>201</v>
      </c>
      <c r="AM29">
        <v>179</v>
      </c>
      <c r="AN29" s="42">
        <v>149</v>
      </c>
      <c r="AO29" s="42">
        <v>118</v>
      </c>
      <c r="AP29" s="42">
        <v>47</v>
      </c>
      <c r="AQ29" s="42">
        <v>17</v>
      </c>
      <c r="AR29" s="47">
        <v>1</v>
      </c>
    </row>
    <row r="30" spans="1:44">
      <c r="A30">
        <v>27</v>
      </c>
      <c r="B30" s="4" t="s">
        <v>232</v>
      </c>
      <c r="C30">
        <v>50</v>
      </c>
      <c r="D30">
        <v>36</v>
      </c>
      <c r="E30">
        <v>51</v>
      </c>
      <c r="F30">
        <v>37</v>
      </c>
      <c r="G30">
        <v>59</v>
      </c>
      <c r="H30">
        <v>113</v>
      </c>
      <c r="I30">
        <v>80</v>
      </c>
      <c r="J30">
        <v>78</v>
      </c>
      <c r="K30">
        <v>83</v>
      </c>
      <c r="L30">
        <v>90</v>
      </c>
      <c r="M30">
        <v>80</v>
      </c>
      <c r="N30">
        <v>99</v>
      </c>
      <c r="O30">
        <v>104</v>
      </c>
      <c r="P30">
        <v>111</v>
      </c>
      <c r="Q30">
        <v>84</v>
      </c>
      <c r="R30">
        <v>86</v>
      </c>
      <c r="S30" s="42">
        <v>87</v>
      </c>
      <c r="T30" s="42">
        <v>34</v>
      </c>
      <c r="U30" s="42">
        <v>9</v>
      </c>
      <c r="V30" s="42">
        <v>1</v>
      </c>
      <c r="X30">
        <v>36</v>
      </c>
      <c r="Y30">
        <v>36</v>
      </c>
      <c r="Z30">
        <v>44</v>
      </c>
      <c r="AA30">
        <v>30</v>
      </c>
      <c r="AB30">
        <v>26</v>
      </c>
      <c r="AC30">
        <v>28</v>
      </c>
      <c r="AD30">
        <v>52</v>
      </c>
      <c r="AE30">
        <v>69</v>
      </c>
      <c r="AF30">
        <v>50</v>
      </c>
      <c r="AG30">
        <v>56</v>
      </c>
      <c r="AH30">
        <v>81</v>
      </c>
      <c r="AI30">
        <v>103</v>
      </c>
      <c r="AJ30">
        <v>124</v>
      </c>
      <c r="AK30">
        <v>136</v>
      </c>
      <c r="AL30">
        <v>113</v>
      </c>
      <c r="AM30">
        <v>116</v>
      </c>
      <c r="AN30" s="42">
        <v>93</v>
      </c>
      <c r="AO30" s="42">
        <v>81</v>
      </c>
      <c r="AP30" s="42">
        <v>36</v>
      </c>
      <c r="AQ30" s="42">
        <v>7</v>
      </c>
      <c r="AR30" s="42">
        <v>1</v>
      </c>
    </row>
    <row r="31" spans="1:44">
      <c r="A31">
        <v>28</v>
      </c>
      <c r="B31" s="4" t="s">
        <v>233</v>
      </c>
      <c r="C31">
        <v>88</v>
      </c>
      <c r="D31">
        <v>84</v>
      </c>
      <c r="E31">
        <v>106</v>
      </c>
      <c r="F31">
        <v>143</v>
      </c>
      <c r="G31">
        <v>65</v>
      </c>
      <c r="H31">
        <v>107</v>
      </c>
      <c r="I31">
        <v>126</v>
      </c>
      <c r="J31">
        <v>163</v>
      </c>
      <c r="K31">
        <v>187</v>
      </c>
      <c r="L31">
        <v>140</v>
      </c>
      <c r="M31">
        <v>170</v>
      </c>
      <c r="N31">
        <v>200</v>
      </c>
      <c r="O31">
        <v>230</v>
      </c>
      <c r="P31">
        <v>219</v>
      </c>
      <c r="Q31">
        <v>185</v>
      </c>
      <c r="R31">
        <v>160</v>
      </c>
      <c r="S31" s="42">
        <v>178</v>
      </c>
      <c r="T31" s="42">
        <v>86</v>
      </c>
      <c r="U31" s="42">
        <v>34</v>
      </c>
      <c r="V31" s="42">
        <v>8</v>
      </c>
      <c r="W31" s="42">
        <v>1</v>
      </c>
      <c r="X31">
        <v>98</v>
      </c>
      <c r="Y31">
        <v>82</v>
      </c>
      <c r="Z31">
        <v>108</v>
      </c>
      <c r="AA31">
        <v>113</v>
      </c>
      <c r="AB31">
        <v>71</v>
      </c>
      <c r="AC31">
        <v>91</v>
      </c>
      <c r="AD31">
        <v>112</v>
      </c>
      <c r="AE31">
        <v>146</v>
      </c>
      <c r="AF31">
        <v>161</v>
      </c>
      <c r="AG31">
        <v>138</v>
      </c>
      <c r="AH31">
        <v>186</v>
      </c>
      <c r="AI31">
        <v>174</v>
      </c>
      <c r="AJ31">
        <v>242</v>
      </c>
      <c r="AK31">
        <v>278</v>
      </c>
      <c r="AL31">
        <v>222</v>
      </c>
      <c r="AM31">
        <v>221</v>
      </c>
      <c r="AN31" s="42">
        <v>202</v>
      </c>
      <c r="AO31" s="42">
        <v>169</v>
      </c>
      <c r="AP31" s="42">
        <v>103</v>
      </c>
      <c r="AQ31" s="42">
        <v>25</v>
      </c>
      <c r="AR31" s="42">
        <v>6</v>
      </c>
    </row>
    <row r="32" spans="1:44">
      <c r="A32">
        <v>29</v>
      </c>
      <c r="B32" s="4" t="s">
        <v>214</v>
      </c>
      <c r="C32">
        <v>107</v>
      </c>
      <c r="D32">
        <v>132</v>
      </c>
      <c r="E32">
        <v>163</v>
      </c>
      <c r="F32">
        <v>133</v>
      </c>
      <c r="G32">
        <v>80</v>
      </c>
      <c r="H32">
        <v>124</v>
      </c>
      <c r="I32">
        <v>170</v>
      </c>
      <c r="J32">
        <v>195</v>
      </c>
      <c r="K32">
        <v>243</v>
      </c>
      <c r="L32">
        <v>214</v>
      </c>
      <c r="M32">
        <v>217</v>
      </c>
      <c r="N32">
        <v>311</v>
      </c>
      <c r="O32">
        <v>407</v>
      </c>
      <c r="P32">
        <v>348</v>
      </c>
      <c r="Q32">
        <v>329</v>
      </c>
      <c r="R32">
        <v>296</v>
      </c>
      <c r="S32" s="42">
        <v>259</v>
      </c>
      <c r="T32" s="42">
        <v>166</v>
      </c>
      <c r="U32" s="42">
        <v>45</v>
      </c>
      <c r="V32" s="42">
        <v>10</v>
      </c>
      <c r="W32" s="42">
        <v>3</v>
      </c>
      <c r="X32">
        <v>84</v>
      </c>
      <c r="Y32">
        <v>118</v>
      </c>
      <c r="Z32">
        <v>145</v>
      </c>
      <c r="AA32">
        <v>125</v>
      </c>
      <c r="AB32">
        <v>74</v>
      </c>
      <c r="AC32">
        <v>98</v>
      </c>
      <c r="AD32">
        <v>164</v>
      </c>
      <c r="AE32">
        <v>183</v>
      </c>
      <c r="AF32">
        <v>241</v>
      </c>
      <c r="AG32">
        <v>215</v>
      </c>
      <c r="AH32">
        <v>259</v>
      </c>
      <c r="AI32">
        <v>287</v>
      </c>
      <c r="AJ32">
        <v>395</v>
      </c>
      <c r="AK32">
        <v>447</v>
      </c>
      <c r="AL32">
        <v>412</v>
      </c>
      <c r="AM32">
        <v>383</v>
      </c>
      <c r="AN32" s="42">
        <v>369</v>
      </c>
      <c r="AO32" s="42">
        <v>287</v>
      </c>
      <c r="AP32" s="42">
        <v>161</v>
      </c>
      <c r="AQ32" s="42">
        <v>65</v>
      </c>
      <c r="AR32" s="42">
        <v>9</v>
      </c>
    </row>
    <row r="33" spans="1:44">
      <c r="A33">
        <v>30</v>
      </c>
      <c r="B33" s="30" t="s">
        <v>21</v>
      </c>
      <c r="C33" s="42">
        <v>1577</v>
      </c>
      <c r="D33" s="42">
        <v>1917</v>
      </c>
      <c r="E33" s="42">
        <v>2167</v>
      </c>
      <c r="F33" s="42">
        <v>2672</v>
      </c>
      <c r="G33" s="42">
        <v>2330</v>
      </c>
      <c r="H33" s="42">
        <v>2047</v>
      </c>
      <c r="I33" s="42">
        <v>2363</v>
      </c>
      <c r="J33" s="42">
        <v>3003</v>
      </c>
      <c r="K33" s="42">
        <v>3751</v>
      </c>
      <c r="L33" s="42">
        <v>3478</v>
      </c>
      <c r="M33" s="42">
        <v>3378</v>
      </c>
      <c r="N33" s="42">
        <v>3519</v>
      </c>
      <c r="O33" s="42">
        <v>4642</v>
      </c>
      <c r="P33" s="42">
        <v>5686</v>
      </c>
      <c r="Q33" s="42">
        <v>4271</v>
      </c>
      <c r="R33" s="42">
        <v>3393</v>
      </c>
      <c r="S33" s="42">
        <v>2735</v>
      </c>
      <c r="T33" s="42">
        <v>1391</v>
      </c>
      <c r="U33" s="42">
        <v>448</v>
      </c>
      <c r="V33" s="42">
        <v>87</v>
      </c>
      <c r="W33" s="42">
        <v>9</v>
      </c>
      <c r="X33" s="42">
        <v>1523</v>
      </c>
      <c r="Y33" s="42">
        <v>1827</v>
      </c>
      <c r="Z33" s="42">
        <v>2160</v>
      </c>
      <c r="AA33" s="42">
        <v>2557</v>
      </c>
      <c r="AB33" s="42">
        <v>2322</v>
      </c>
      <c r="AC33" s="42">
        <v>2117</v>
      </c>
      <c r="AD33" s="42">
        <v>2419</v>
      </c>
      <c r="AE33" s="42">
        <v>3170</v>
      </c>
      <c r="AF33" s="42">
        <v>4052</v>
      </c>
      <c r="AG33" s="42">
        <v>3921</v>
      </c>
      <c r="AH33" s="42">
        <v>3968</v>
      </c>
      <c r="AI33" s="42">
        <v>3991</v>
      </c>
      <c r="AJ33" s="42">
        <v>5617</v>
      </c>
      <c r="AK33" s="42">
        <v>6847</v>
      </c>
      <c r="AL33" s="42">
        <v>5632</v>
      </c>
      <c r="AM33" s="42">
        <v>5044</v>
      </c>
      <c r="AN33" s="42">
        <v>4498</v>
      </c>
      <c r="AO33" s="42">
        <v>3190</v>
      </c>
      <c r="AP33" s="42">
        <v>1568</v>
      </c>
      <c r="AQ33" s="42">
        <v>376</v>
      </c>
      <c r="AR33" s="42">
        <v>65</v>
      </c>
    </row>
    <row r="34" spans="1:44">
      <c r="A34">
        <v>31</v>
      </c>
      <c r="B34" s="4" t="s">
        <v>22</v>
      </c>
      <c r="C34">
        <v>19</v>
      </c>
      <c r="D34">
        <v>15</v>
      </c>
      <c r="E34">
        <v>28</v>
      </c>
      <c r="F34">
        <v>27</v>
      </c>
      <c r="G34">
        <v>31</v>
      </c>
      <c r="H34">
        <v>34</v>
      </c>
      <c r="I34">
        <v>32</v>
      </c>
      <c r="J34">
        <v>41</v>
      </c>
      <c r="K34">
        <v>42</v>
      </c>
      <c r="L34">
        <v>55</v>
      </c>
      <c r="M34">
        <v>49</v>
      </c>
      <c r="N34">
        <v>56</v>
      </c>
      <c r="O34">
        <v>57</v>
      </c>
      <c r="P34" s="45">
        <v>75</v>
      </c>
      <c r="Q34">
        <v>47</v>
      </c>
      <c r="R34">
        <v>56</v>
      </c>
      <c r="S34" s="42">
        <v>37</v>
      </c>
      <c r="T34" s="42">
        <v>26</v>
      </c>
      <c r="U34" s="42">
        <v>6</v>
      </c>
      <c r="V34" s="42">
        <v>1</v>
      </c>
      <c r="X34">
        <v>16</v>
      </c>
      <c r="Y34">
        <v>17</v>
      </c>
      <c r="Z34">
        <v>23</v>
      </c>
      <c r="AA34">
        <v>15</v>
      </c>
      <c r="AB34">
        <v>14</v>
      </c>
      <c r="AC34">
        <v>22</v>
      </c>
      <c r="AD34">
        <v>24</v>
      </c>
      <c r="AE34">
        <v>33</v>
      </c>
      <c r="AF34">
        <v>42</v>
      </c>
      <c r="AG34">
        <v>50</v>
      </c>
      <c r="AH34">
        <v>39</v>
      </c>
      <c r="AI34">
        <v>48</v>
      </c>
      <c r="AJ34">
        <v>62</v>
      </c>
      <c r="AK34">
        <v>68</v>
      </c>
      <c r="AL34">
        <v>85</v>
      </c>
      <c r="AM34">
        <v>91</v>
      </c>
      <c r="AN34" s="42">
        <v>64</v>
      </c>
      <c r="AO34" s="42">
        <v>43</v>
      </c>
      <c r="AP34" s="42">
        <v>9</v>
      </c>
    </row>
    <row r="35" spans="1:44">
      <c r="A35">
        <v>32</v>
      </c>
      <c r="B35" s="4" t="s">
        <v>23</v>
      </c>
      <c r="C35">
        <v>48</v>
      </c>
      <c r="D35">
        <v>59</v>
      </c>
      <c r="E35">
        <v>60</v>
      </c>
      <c r="F35">
        <v>58</v>
      </c>
      <c r="G35">
        <v>41</v>
      </c>
      <c r="H35">
        <v>52</v>
      </c>
      <c r="I35">
        <v>99</v>
      </c>
      <c r="J35">
        <v>99</v>
      </c>
      <c r="K35">
        <v>118</v>
      </c>
      <c r="L35">
        <v>78</v>
      </c>
      <c r="M35">
        <v>86</v>
      </c>
      <c r="N35">
        <v>106</v>
      </c>
      <c r="O35">
        <v>150</v>
      </c>
      <c r="P35">
        <v>130</v>
      </c>
      <c r="Q35">
        <v>104</v>
      </c>
      <c r="R35">
        <v>90</v>
      </c>
      <c r="S35" s="42">
        <v>84</v>
      </c>
      <c r="T35" s="42">
        <v>45</v>
      </c>
      <c r="U35" s="42">
        <v>15</v>
      </c>
      <c r="V35" s="42">
        <v>4</v>
      </c>
      <c r="W35" s="42">
        <v>2</v>
      </c>
      <c r="X35">
        <v>59</v>
      </c>
      <c r="Y35">
        <v>38</v>
      </c>
      <c r="Z35">
        <v>55</v>
      </c>
      <c r="AA35">
        <v>47</v>
      </c>
      <c r="AB35">
        <v>46</v>
      </c>
      <c r="AC35">
        <v>64</v>
      </c>
      <c r="AD35">
        <v>78</v>
      </c>
      <c r="AE35">
        <v>76</v>
      </c>
      <c r="AF35">
        <v>69</v>
      </c>
      <c r="AG35">
        <v>68</v>
      </c>
      <c r="AH35">
        <v>85</v>
      </c>
      <c r="AI35">
        <v>110</v>
      </c>
      <c r="AJ35">
        <v>128</v>
      </c>
      <c r="AK35">
        <v>140</v>
      </c>
      <c r="AL35">
        <v>151</v>
      </c>
      <c r="AM35">
        <v>128</v>
      </c>
      <c r="AN35" s="42">
        <v>106</v>
      </c>
      <c r="AO35" s="42">
        <v>99</v>
      </c>
      <c r="AP35" s="42">
        <v>46</v>
      </c>
      <c r="AQ35" s="42">
        <v>15</v>
      </c>
      <c r="AR35" s="42">
        <v>1</v>
      </c>
    </row>
    <row r="36" spans="1:44">
      <c r="A36">
        <v>33</v>
      </c>
      <c r="B36" s="4" t="s">
        <v>24</v>
      </c>
      <c r="C36">
        <v>48</v>
      </c>
      <c r="D36">
        <v>56</v>
      </c>
      <c r="E36">
        <v>72</v>
      </c>
      <c r="F36">
        <v>67</v>
      </c>
      <c r="G36">
        <v>49</v>
      </c>
      <c r="H36">
        <v>62</v>
      </c>
      <c r="I36">
        <v>72</v>
      </c>
      <c r="J36">
        <v>78</v>
      </c>
      <c r="K36">
        <v>96</v>
      </c>
      <c r="L36">
        <v>82</v>
      </c>
      <c r="M36">
        <v>90</v>
      </c>
      <c r="N36">
        <v>117</v>
      </c>
      <c r="O36">
        <v>99</v>
      </c>
      <c r="P36">
        <v>95</v>
      </c>
      <c r="Q36">
        <v>75</v>
      </c>
      <c r="R36">
        <v>94</v>
      </c>
      <c r="S36" s="42">
        <v>75</v>
      </c>
      <c r="T36" s="42">
        <v>58</v>
      </c>
      <c r="U36" s="42">
        <v>25</v>
      </c>
      <c r="V36" s="42">
        <v>5</v>
      </c>
      <c r="X36">
        <v>47</v>
      </c>
      <c r="Y36">
        <v>53</v>
      </c>
      <c r="Z36">
        <v>72</v>
      </c>
      <c r="AA36">
        <v>70</v>
      </c>
      <c r="AB36">
        <v>57</v>
      </c>
      <c r="AC36">
        <v>54</v>
      </c>
      <c r="AD36">
        <v>57</v>
      </c>
      <c r="AE36">
        <v>69</v>
      </c>
      <c r="AF36">
        <v>88</v>
      </c>
      <c r="AG36">
        <v>78</v>
      </c>
      <c r="AH36">
        <v>90</v>
      </c>
      <c r="AI36">
        <v>92</v>
      </c>
      <c r="AJ36">
        <v>116</v>
      </c>
      <c r="AK36">
        <v>115</v>
      </c>
      <c r="AL36">
        <v>129</v>
      </c>
      <c r="AM36">
        <v>104</v>
      </c>
      <c r="AN36" s="42">
        <v>147</v>
      </c>
      <c r="AO36" s="42">
        <v>126</v>
      </c>
      <c r="AP36" s="42">
        <v>70</v>
      </c>
      <c r="AQ36" s="42">
        <v>28</v>
      </c>
      <c r="AR36" s="42">
        <v>5</v>
      </c>
    </row>
    <row r="37" spans="1:44">
      <c r="A37">
        <v>34</v>
      </c>
      <c r="B37" s="4" t="s">
        <v>25</v>
      </c>
      <c r="C37">
        <v>65</v>
      </c>
      <c r="D37">
        <v>75</v>
      </c>
      <c r="E37">
        <v>109</v>
      </c>
      <c r="F37">
        <v>84</v>
      </c>
      <c r="G37">
        <v>64</v>
      </c>
      <c r="H37">
        <v>72</v>
      </c>
      <c r="I37">
        <v>111</v>
      </c>
      <c r="J37">
        <v>118</v>
      </c>
      <c r="K37">
        <v>132</v>
      </c>
      <c r="L37">
        <v>160</v>
      </c>
      <c r="M37">
        <v>157</v>
      </c>
      <c r="N37">
        <v>184</v>
      </c>
      <c r="O37">
        <v>225</v>
      </c>
      <c r="P37">
        <v>203</v>
      </c>
      <c r="Q37">
        <v>162</v>
      </c>
      <c r="R37">
        <v>153</v>
      </c>
      <c r="S37" s="42">
        <v>129</v>
      </c>
      <c r="T37" s="42">
        <v>86</v>
      </c>
      <c r="U37" s="42">
        <v>30</v>
      </c>
      <c r="V37" s="42">
        <v>3</v>
      </c>
      <c r="X37">
        <v>77</v>
      </c>
      <c r="Y37">
        <v>68</v>
      </c>
      <c r="Z37">
        <v>112</v>
      </c>
      <c r="AA37">
        <v>96</v>
      </c>
      <c r="AB37">
        <v>35</v>
      </c>
      <c r="AC37">
        <v>65</v>
      </c>
      <c r="AD37">
        <v>94</v>
      </c>
      <c r="AE37">
        <v>108</v>
      </c>
      <c r="AF37">
        <v>147</v>
      </c>
      <c r="AG37">
        <v>139</v>
      </c>
      <c r="AH37">
        <v>164</v>
      </c>
      <c r="AI37">
        <v>180</v>
      </c>
      <c r="AJ37">
        <v>201</v>
      </c>
      <c r="AK37">
        <v>235</v>
      </c>
      <c r="AL37">
        <v>196</v>
      </c>
      <c r="AM37">
        <v>192</v>
      </c>
      <c r="AN37" s="42">
        <v>176</v>
      </c>
      <c r="AO37" s="42">
        <v>135</v>
      </c>
      <c r="AP37" s="42">
        <v>76</v>
      </c>
      <c r="AQ37" s="42">
        <v>20</v>
      </c>
      <c r="AR37" s="42">
        <v>5</v>
      </c>
    </row>
    <row r="38" spans="1:44">
      <c r="A38">
        <v>35</v>
      </c>
      <c r="B38" s="4" t="s">
        <v>26</v>
      </c>
      <c r="C38">
        <v>134</v>
      </c>
      <c r="D38">
        <v>124</v>
      </c>
      <c r="E38">
        <v>98</v>
      </c>
      <c r="F38">
        <v>98</v>
      </c>
      <c r="G38">
        <v>72</v>
      </c>
      <c r="H38">
        <v>93</v>
      </c>
      <c r="I38">
        <v>143</v>
      </c>
      <c r="J38">
        <v>167</v>
      </c>
      <c r="K38">
        <v>243</v>
      </c>
      <c r="L38">
        <v>164</v>
      </c>
      <c r="M38">
        <v>188</v>
      </c>
      <c r="N38">
        <v>152</v>
      </c>
      <c r="O38">
        <v>198</v>
      </c>
      <c r="P38">
        <v>194</v>
      </c>
      <c r="Q38">
        <v>109</v>
      </c>
      <c r="R38">
        <v>115</v>
      </c>
      <c r="S38" s="42">
        <v>98</v>
      </c>
      <c r="T38" s="42">
        <v>48</v>
      </c>
      <c r="U38" s="42">
        <v>18</v>
      </c>
      <c r="W38" s="42">
        <v>1</v>
      </c>
      <c r="X38">
        <v>110</v>
      </c>
      <c r="Y38">
        <v>90</v>
      </c>
      <c r="Z38">
        <v>96</v>
      </c>
      <c r="AA38">
        <v>70</v>
      </c>
      <c r="AB38">
        <v>60</v>
      </c>
      <c r="AC38">
        <v>89</v>
      </c>
      <c r="AD38">
        <v>116</v>
      </c>
      <c r="AE38">
        <v>184</v>
      </c>
      <c r="AF38">
        <v>210</v>
      </c>
      <c r="AG38">
        <v>168</v>
      </c>
      <c r="AH38">
        <v>143</v>
      </c>
      <c r="AI38">
        <v>157</v>
      </c>
      <c r="AJ38">
        <v>178</v>
      </c>
      <c r="AK38">
        <v>179</v>
      </c>
      <c r="AL38">
        <v>147</v>
      </c>
      <c r="AM38">
        <v>132</v>
      </c>
      <c r="AN38" s="42">
        <v>119</v>
      </c>
      <c r="AO38" s="42">
        <v>103</v>
      </c>
      <c r="AP38" s="42">
        <v>43</v>
      </c>
      <c r="AQ38" s="42">
        <v>15</v>
      </c>
      <c r="AR38" s="42">
        <v>1</v>
      </c>
    </row>
    <row r="39" spans="1:44">
      <c r="A39">
        <v>36</v>
      </c>
      <c r="B39" s="30" t="s">
        <v>27</v>
      </c>
      <c r="C39">
        <v>38</v>
      </c>
      <c r="D39">
        <v>40</v>
      </c>
      <c r="E39">
        <v>41</v>
      </c>
      <c r="F39">
        <v>70</v>
      </c>
      <c r="G39">
        <v>34</v>
      </c>
      <c r="H39">
        <v>43</v>
      </c>
      <c r="I39">
        <v>58</v>
      </c>
      <c r="J39">
        <v>74</v>
      </c>
      <c r="K39">
        <v>64</v>
      </c>
      <c r="L39">
        <v>50</v>
      </c>
      <c r="M39">
        <v>74</v>
      </c>
      <c r="N39">
        <v>80</v>
      </c>
      <c r="O39">
        <v>86</v>
      </c>
      <c r="P39">
        <v>81</v>
      </c>
      <c r="Q39">
        <v>61</v>
      </c>
      <c r="R39">
        <v>55</v>
      </c>
      <c r="S39" s="42">
        <v>43</v>
      </c>
      <c r="T39" s="42">
        <v>28</v>
      </c>
      <c r="U39" s="42">
        <v>14</v>
      </c>
      <c r="V39" s="42">
        <v>2</v>
      </c>
      <c r="X39">
        <v>41</v>
      </c>
      <c r="Y39">
        <v>35</v>
      </c>
      <c r="Z39">
        <v>44</v>
      </c>
      <c r="AA39">
        <v>42</v>
      </c>
      <c r="AB39">
        <v>20</v>
      </c>
      <c r="AC39">
        <v>31</v>
      </c>
      <c r="AD39">
        <v>44</v>
      </c>
      <c r="AE39">
        <v>75</v>
      </c>
      <c r="AF39">
        <v>60</v>
      </c>
      <c r="AG39">
        <v>46</v>
      </c>
      <c r="AH39">
        <v>64</v>
      </c>
      <c r="AI39">
        <v>73</v>
      </c>
      <c r="AJ39">
        <v>77</v>
      </c>
      <c r="AK39">
        <v>91</v>
      </c>
      <c r="AL39">
        <v>76</v>
      </c>
      <c r="AM39">
        <v>59</v>
      </c>
      <c r="AN39" s="42">
        <v>75</v>
      </c>
      <c r="AO39" s="42">
        <v>62</v>
      </c>
      <c r="AP39" s="42">
        <v>34</v>
      </c>
      <c r="AQ39" s="42">
        <v>15</v>
      </c>
      <c r="AR39" s="42">
        <v>2</v>
      </c>
    </row>
    <row r="40" spans="1:44">
      <c r="A40">
        <v>37</v>
      </c>
      <c r="B40" s="30" t="s">
        <v>28</v>
      </c>
      <c r="C40">
        <v>43</v>
      </c>
      <c r="D40">
        <v>43</v>
      </c>
      <c r="E40">
        <v>40</v>
      </c>
      <c r="F40">
        <v>38</v>
      </c>
      <c r="G40">
        <v>52</v>
      </c>
      <c r="H40">
        <v>56</v>
      </c>
      <c r="I40">
        <v>54</v>
      </c>
      <c r="J40">
        <v>71</v>
      </c>
      <c r="K40">
        <v>62</v>
      </c>
      <c r="L40">
        <v>65</v>
      </c>
      <c r="M40">
        <v>73</v>
      </c>
      <c r="N40">
        <v>83</v>
      </c>
      <c r="O40">
        <v>75</v>
      </c>
      <c r="P40">
        <v>51</v>
      </c>
      <c r="Q40">
        <v>41</v>
      </c>
      <c r="R40">
        <v>41</v>
      </c>
      <c r="S40" s="42">
        <v>37</v>
      </c>
      <c r="T40" s="42">
        <v>18</v>
      </c>
      <c r="U40" s="42">
        <v>6</v>
      </c>
      <c r="V40" s="42">
        <v>2</v>
      </c>
      <c r="X40">
        <v>33</v>
      </c>
      <c r="Y40">
        <v>44</v>
      </c>
      <c r="Z40">
        <v>40</v>
      </c>
      <c r="AA40">
        <v>39</v>
      </c>
      <c r="AB40">
        <v>65</v>
      </c>
      <c r="AC40">
        <v>45</v>
      </c>
      <c r="AD40">
        <v>68</v>
      </c>
      <c r="AE40">
        <v>69</v>
      </c>
      <c r="AF40">
        <v>56</v>
      </c>
      <c r="AG40">
        <v>45</v>
      </c>
      <c r="AH40">
        <v>50</v>
      </c>
      <c r="AI40">
        <v>67</v>
      </c>
      <c r="AJ40">
        <v>69</v>
      </c>
      <c r="AK40">
        <v>53</v>
      </c>
      <c r="AL40">
        <v>48</v>
      </c>
      <c r="AM40">
        <v>49</v>
      </c>
      <c r="AN40" s="42">
        <v>48</v>
      </c>
      <c r="AO40" s="42">
        <v>46</v>
      </c>
      <c r="AP40" s="42">
        <v>17</v>
      </c>
      <c r="AQ40" s="42">
        <v>5</v>
      </c>
    </row>
    <row r="41" spans="1:44">
      <c r="A41">
        <v>38</v>
      </c>
      <c r="B41" s="30" t="s">
        <v>29</v>
      </c>
      <c r="C41" s="44">
        <v>27</v>
      </c>
      <c r="D41" s="44">
        <v>42</v>
      </c>
      <c r="E41" s="44">
        <v>40</v>
      </c>
      <c r="F41" s="44">
        <v>21</v>
      </c>
      <c r="G41" s="44">
        <v>33</v>
      </c>
      <c r="H41" s="44">
        <v>47</v>
      </c>
      <c r="I41" s="44">
        <v>75</v>
      </c>
      <c r="J41" s="44">
        <v>74</v>
      </c>
      <c r="K41" s="44">
        <v>86</v>
      </c>
      <c r="L41" s="44">
        <v>78</v>
      </c>
      <c r="M41" s="44">
        <v>76</v>
      </c>
      <c r="N41" s="44">
        <v>75</v>
      </c>
      <c r="O41" s="44">
        <v>93</v>
      </c>
      <c r="P41" s="44">
        <v>102</v>
      </c>
      <c r="Q41" s="44">
        <v>81</v>
      </c>
      <c r="R41" s="44">
        <v>74</v>
      </c>
      <c r="S41" s="47">
        <v>74</v>
      </c>
      <c r="T41" s="47">
        <v>41</v>
      </c>
      <c r="U41" s="47">
        <v>12</v>
      </c>
      <c r="V41" s="47">
        <v>5</v>
      </c>
      <c r="W41" s="47">
        <v>2</v>
      </c>
      <c r="X41" s="44">
        <v>29</v>
      </c>
      <c r="Y41" s="44">
        <v>35</v>
      </c>
      <c r="Z41" s="44">
        <v>34</v>
      </c>
      <c r="AA41" s="44">
        <v>21</v>
      </c>
      <c r="AB41" s="44">
        <v>32</v>
      </c>
      <c r="AC41" s="44">
        <v>47</v>
      </c>
      <c r="AD41" s="44">
        <v>55</v>
      </c>
      <c r="AE41" s="44">
        <v>50</v>
      </c>
      <c r="AF41" s="44">
        <v>66</v>
      </c>
      <c r="AG41" s="44">
        <v>56</v>
      </c>
      <c r="AH41" s="44">
        <v>70</v>
      </c>
      <c r="AI41" s="44">
        <v>65</v>
      </c>
      <c r="AJ41" s="44">
        <v>84</v>
      </c>
      <c r="AK41" s="44">
        <v>102</v>
      </c>
      <c r="AL41" s="44">
        <v>101</v>
      </c>
      <c r="AM41" s="44">
        <v>85</v>
      </c>
      <c r="AN41" s="47">
        <v>75</v>
      </c>
      <c r="AO41" s="42">
        <v>73</v>
      </c>
      <c r="AP41" s="42">
        <v>32</v>
      </c>
      <c r="AQ41" s="42">
        <v>6</v>
      </c>
      <c r="AR41" s="42">
        <v>1</v>
      </c>
    </row>
    <row r="42" spans="1:44">
      <c r="A42">
        <v>39</v>
      </c>
      <c r="B42" s="30" t="s">
        <v>30</v>
      </c>
      <c r="C42">
        <v>62</v>
      </c>
      <c r="D42">
        <v>73</v>
      </c>
      <c r="E42">
        <v>75</v>
      </c>
      <c r="F42">
        <v>52</v>
      </c>
      <c r="G42">
        <v>43</v>
      </c>
      <c r="H42">
        <v>61</v>
      </c>
      <c r="I42">
        <v>62</v>
      </c>
      <c r="J42">
        <v>105</v>
      </c>
      <c r="K42">
        <v>110</v>
      </c>
      <c r="L42">
        <v>102</v>
      </c>
      <c r="M42">
        <v>95</v>
      </c>
      <c r="N42">
        <v>100</v>
      </c>
      <c r="O42">
        <v>123</v>
      </c>
      <c r="P42">
        <v>121</v>
      </c>
      <c r="Q42">
        <v>92</v>
      </c>
      <c r="R42">
        <v>94</v>
      </c>
      <c r="S42" s="42">
        <v>91</v>
      </c>
      <c r="T42" s="42">
        <v>62</v>
      </c>
      <c r="U42" s="42">
        <v>21</v>
      </c>
      <c r="V42" s="42">
        <v>3</v>
      </c>
      <c r="W42" s="42">
        <v>1</v>
      </c>
      <c r="X42">
        <v>43</v>
      </c>
      <c r="Y42">
        <v>66</v>
      </c>
      <c r="Z42">
        <v>69</v>
      </c>
      <c r="AA42">
        <v>43</v>
      </c>
      <c r="AB42">
        <v>38</v>
      </c>
      <c r="AC42">
        <v>35</v>
      </c>
      <c r="AD42">
        <v>61</v>
      </c>
      <c r="AE42">
        <v>100</v>
      </c>
      <c r="AF42">
        <v>121</v>
      </c>
      <c r="AG42">
        <v>91</v>
      </c>
      <c r="AH42">
        <v>87</v>
      </c>
      <c r="AI42">
        <v>91</v>
      </c>
      <c r="AJ42">
        <v>125</v>
      </c>
      <c r="AK42">
        <v>136</v>
      </c>
      <c r="AL42">
        <v>107</v>
      </c>
      <c r="AM42">
        <v>125</v>
      </c>
      <c r="AN42" s="42">
        <v>125</v>
      </c>
      <c r="AO42" s="42">
        <v>94</v>
      </c>
      <c r="AP42" s="42">
        <v>55</v>
      </c>
      <c r="AQ42" s="42">
        <v>16</v>
      </c>
      <c r="AR42" s="42">
        <v>1</v>
      </c>
    </row>
    <row r="43" spans="1:44">
      <c r="A43">
        <v>40</v>
      </c>
      <c r="B43" s="30" t="s">
        <v>31</v>
      </c>
      <c r="C43">
        <v>378</v>
      </c>
      <c r="D43">
        <v>349</v>
      </c>
      <c r="E43">
        <v>328</v>
      </c>
      <c r="F43">
        <v>246</v>
      </c>
      <c r="G43">
        <v>284</v>
      </c>
      <c r="H43">
        <v>367</v>
      </c>
      <c r="I43">
        <v>521</v>
      </c>
      <c r="J43">
        <v>614</v>
      </c>
      <c r="K43">
        <v>702</v>
      </c>
      <c r="L43">
        <v>589</v>
      </c>
      <c r="M43">
        <v>520</v>
      </c>
      <c r="N43">
        <v>508</v>
      </c>
      <c r="O43">
        <v>481</v>
      </c>
      <c r="P43">
        <v>524</v>
      </c>
      <c r="Q43">
        <v>359</v>
      </c>
      <c r="R43">
        <v>288</v>
      </c>
      <c r="S43" s="42">
        <v>245</v>
      </c>
      <c r="T43" s="42">
        <v>121</v>
      </c>
      <c r="U43" s="42">
        <v>38</v>
      </c>
      <c r="V43" s="42">
        <v>5</v>
      </c>
      <c r="X43">
        <v>401</v>
      </c>
      <c r="Y43">
        <v>340</v>
      </c>
      <c r="Z43">
        <v>329</v>
      </c>
      <c r="AA43">
        <v>240</v>
      </c>
      <c r="AB43">
        <v>216</v>
      </c>
      <c r="AC43">
        <v>329</v>
      </c>
      <c r="AD43">
        <v>485</v>
      </c>
      <c r="AE43">
        <v>535</v>
      </c>
      <c r="AF43">
        <v>581</v>
      </c>
      <c r="AG43">
        <v>463</v>
      </c>
      <c r="AH43">
        <v>445</v>
      </c>
      <c r="AI43">
        <v>455</v>
      </c>
      <c r="AJ43">
        <v>516</v>
      </c>
      <c r="AK43">
        <v>586</v>
      </c>
      <c r="AL43">
        <v>433</v>
      </c>
      <c r="AM43">
        <v>399</v>
      </c>
      <c r="AN43" s="42">
        <v>323</v>
      </c>
      <c r="AO43" s="42">
        <v>232</v>
      </c>
      <c r="AP43" s="42">
        <v>122</v>
      </c>
      <c r="AQ43" s="42">
        <v>23</v>
      </c>
      <c r="AR43" s="42">
        <v>10</v>
      </c>
    </row>
    <row r="44" spans="1:44">
      <c r="A44">
        <v>41</v>
      </c>
      <c r="B44" s="4" t="s">
        <v>32</v>
      </c>
      <c r="C44" s="42">
        <v>112</v>
      </c>
      <c r="D44" s="42">
        <v>118</v>
      </c>
      <c r="E44" s="42">
        <v>117</v>
      </c>
      <c r="F44" s="42">
        <v>112</v>
      </c>
      <c r="G44" s="42">
        <v>162</v>
      </c>
      <c r="H44" s="42">
        <v>234</v>
      </c>
      <c r="I44" s="42">
        <v>193</v>
      </c>
      <c r="J44" s="42">
        <v>191</v>
      </c>
      <c r="K44" s="42">
        <v>258</v>
      </c>
      <c r="L44" s="42">
        <v>238</v>
      </c>
      <c r="M44" s="42">
        <v>237</v>
      </c>
      <c r="N44" s="42">
        <v>242</v>
      </c>
      <c r="O44" s="42">
        <v>233</v>
      </c>
      <c r="P44" s="42">
        <v>234</v>
      </c>
      <c r="Q44" s="42">
        <v>175</v>
      </c>
      <c r="R44" s="42">
        <v>168</v>
      </c>
      <c r="S44" s="42">
        <v>113</v>
      </c>
      <c r="T44" s="42">
        <v>61</v>
      </c>
      <c r="U44" s="42">
        <v>25</v>
      </c>
      <c r="V44" s="42">
        <v>10</v>
      </c>
      <c r="W44" s="42">
        <v>1</v>
      </c>
      <c r="X44" s="42">
        <v>126</v>
      </c>
      <c r="Y44" s="42">
        <v>123</v>
      </c>
      <c r="Z44" s="42">
        <v>125</v>
      </c>
      <c r="AA44" s="42">
        <v>124</v>
      </c>
      <c r="AB44" s="42">
        <v>62</v>
      </c>
      <c r="AC44" s="42">
        <v>112</v>
      </c>
      <c r="AD44" s="42">
        <v>135</v>
      </c>
      <c r="AE44" s="42">
        <v>163</v>
      </c>
      <c r="AF44" s="42">
        <v>195</v>
      </c>
      <c r="AG44" s="42">
        <v>179</v>
      </c>
      <c r="AH44" s="42">
        <v>186</v>
      </c>
      <c r="AI44" s="42">
        <v>184</v>
      </c>
      <c r="AJ44" s="42">
        <v>230</v>
      </c>
      <c r="AK44" s="42">
        <v>229</v>
      </c>
      <c r="AL44" s="42">
        <v>239</v>
      </c>
      <c r="AM44" s="42">
        <v>194</v>
      </c>
      <c r="AN44" s="42">
        <v>183</v>
      </c>
      <c r="AO44" s="42">
        <v>115</v>
      </c>
      <c r="AP44" s="42">
        <v>57</v>
      </c>
      <c r="AQ44" s="42">
        <v>16</v>
      </c>
      <c r="AR44" s="42">
        <v>4</v>
      </c>
    </row>
    <row r="45" spans="1:44">
      <c r="A45">
        <v>42</v>
      </c>
      <c r="B45" s="4" t="s">
        <v>33</v>
      </c>
      <c r="C45" s="44">
        <v>217</v>
      </c>
      <c r="D45" s="44">
        <v>213</v>
      </c>
      <c r="E45" s="44">
        <v>267</v>
      </c>
      <c r="F45" s="44">
        <v>253</v>
      </c>
      <c r="G45" s="44">
        <v>217</v>
      </c>
      <c r="H45" s="44">
        <v>273</v>
      </c>
      <c r="I45" s="44">
        <v>301</v>
      </c>
      <c r="J45" s="44">
        <v>354</v>
      </c>
      <c r="K45" s="44">
        <v>478</v>
      </c>
      <c r="L45" s="44">
        <v>417</v>
      </c>
      <c r="M45" s="44">
        <v>462</v>
      </c>
      <c r="N45" s="44">
        <v>416</v>
      </c>
      <c r="O45" s="44">
        <v>547</v>
      </c>
      <c r="P45" s="44">
        <v>502</v>
      </c>
      <c r="Q45" s="44">
        <v>403</v>
      </c>
      <c r="R45" s="44">
        <v>392</v>
      </c>
      <c r="S45" s="47">
        <v>276</v>
      </c>
      <c r="T45" s="47">
        <v>138</v>
      </c>
      <c r="U45" s="47">
        <v>22</v>
      </c>
      <c r="V45" s="47">
        <v>4</v>
      </c>
      <c r="W45" s="47">
        <v>2</v>
      </c>
      <c r="X45" s="44">
        <v>194</v>
      </c>
      <c r="Y45" s="44">
        <v>218</v>
      </c>
      <c r="Z45" s="44">
        <v>258</v>
      </c>
      <c r="AA45" s="44">
        <v>208</v>
      </c>
      <c r="AB45" s="44">
        <v>191</v>
      </c>
      <c r="AC45" s="44">
        <v>217</v>
      </c>
      <c r="AD45" s="44">
        <v>288</v>
      </c>
      <c r="AE45" s="44">
        <v>317</v>
      </c>
      <c r="AF45" s="44">
        <v>429</v>
      </c>
      <c r="AG45" s="44">
        <v>430</v>
      </c>
      <c r="AH45" s="44">
        <v>446</v>
      </c>
      <c r="AI45" s="44">
        <v>426</v>
      </c>
      <c r="AJ45" s="44">
        <v>571</v>
      </c>
      <c r="AK45" s="44">
        <v>655</v>
      </c>
      <c r="AL45" s="44">
        <v>582</v>
      </c>
      <c r="AM45" s="44">
        <v>587</v>
      </c>
      <c r="AN45" s="47">
        <v>398</v>
      </c>
      <c r="AO45" s="42">
        <v>281</v>
      </c>
      <c r="AP45" s="42">
        <v>124</v>
      </c>
      <c r="AQ45" s="42">
        <v>35</v>
      </c>
      <c r="AR45" s="42">
        <v>7</v>
      </c>
    </row>
    <row r="46" spans="1:44">
      <c r="A46">
        <v>43</v>
      </c>
      <c r="B46" s="4" t="s">
        <v>34</v>
      </c>
      <c r="C46">
        <v>21</v>
      </c>
      <c r="D46">
        <v>45</v>
      </c>
      <c r="E46">
        <v>45</v>
      </c>
      <c r="F46">
        <v>24</v>
      </c>
      <c r="G46">
        <v>30</v>
      </c>
      <c r="H46">
        <v>25</v>
      </c>
      <c r="I46">
        <v>42</v>
      </c>
      <c r="J46">
        <v>67</v>
      </c>
      <c r="K46">
        <v>94</v>
      </c>
      <c r="L46">
        <v>66</v>
      </c>
      <c r="M46">
        <v>66</v>
      </c>
      <c r="N46">
        <v>69</v>
      </c>
      <c r="O46">
        <v>72</v>
      </c>
      <c r="P46">
        <v>60</v>
      </c>
      <c r="Q46">
        <v>58</v>
      </c>
      <c r="R46">
        <v>41</v>
      </c>
      <c r="S46" s="42">
        <v>31</v>
      </c>
      <c r="T46" s="42">
        <v>21</v>
      </c>
      <c r="U46" s="42">
        <v>8</v>
      </c>
      <c r="V46" s="42">
        <v>2</v>
      </c>
      <c r="W46" s="42">
        <v>1</v>
      </c>
      <c r="X46">
        <v>19</v>
      </c>
      <c r="Y46">
        <v>27</v>
      </c>
      <c r="Z46">
        <v>38</v>
      </c>
      <c r="AA46">
        <v>29</v>
      </c>
      <c r="AB46">
        <v>22</v>
      </c>
      <c r="AC46">
        <v>24</v>
      </c>
      <c r="AD46">
        <v>32</v>
      </c>
      <c r="AE46">
        <v>44</v>
      </c>
      <c r="AF46">
        <v>51</v>
      </c>
      <c r="AG46">
        <v>38</v>
      </c>
      <c r="AH46">
        <v>53</v>
      </c>
      <c r="AI46">
        <v>46</v>
      </c>
      <c r="AJ46">
        <v>57</v>
      </c>
      <c r="AK46">
        <v>82</v>
      </c>
      <c r="AL46">
        <v>66</v>
      </c>
      <c r="AM46">
        <v>74</v>
      </c>
      <c r="AN46" s="42">
        <v>78</v>
      </c>
      <c r="AO46" s="42">
        <v>60</v>
      </c>
      <c r="AP46" s="42">
        <v>31</v>
      </c>
      <c r="AQ46" s="42">
        <v>9</v>
      </c>
      <c r="AR46" s="42">
        <v>3</v>
      </c>
    </row>
    <row r="47" spans="1:44">
      <c r="A47">
        <v>44</v>
      </c>
      <c r="B47" s="4" t="s">
        <v>35</v>
      </c>
      <c r="C47">
        <v>9</v>
      </c>
      <c r="D47">
        <v>13</v>
      </c>
      <c r="E47">
        <v>12</v>
      </c>
      <c r="F47">
        <v>18</v>
      </c>
      <c r="G47">
        <v>12</v>
      </c>
      <c r="H47">
        <v>18</v>
      </c>
      <c r="I47">
        <v>23</v>
      </c>
      <c r="J47">
        <v>19</v>
      </c>
      <c r="K47">
        <v>26</v>
      </c>
      <c r="L47">
        <v>30</v>
      </c>
      <c r="M47">
        <v>32</v>
      </c>
      <c r="N47">
        <v>32</v>
      </c>
      <c r="O47">
        <v>48</v>
      </c>
      <c r="P47">
        <v>48</v>
      </c>
      <c r="Q47">
        <v>32</v>
      </c>
      <c r="R47">
        <v>21</v>
      </c>
      <c r="S47" s="42">
        <v>37</v>
      </c>
      <c r="T47" s="42">
        <v>26</v>
      </c>
      <c r="U47" s="42">
        <v>5</v>
      </c>
      <c r="V47" s="42">
        <v>1</v>
      </c>
      <c r="X47">
        <v>15</v>
      </c>
      <c r="Y47">
        <v>19</v>
      </c>
      <c r="Z47">
        <v>10</v>
      </c>
      <c r="AA47">
        <v>10</v>
      </c>
      <c r="AB47">
        <v>7</v>
      </c>
      <c r="AC47">
        <v>9</v>
      </c>
      <c r="AD47">
        <v>10</v>
      </c>
      <c r="AE47">
        <v>23</v>
      </c>
      <c r="AF47">
        <v>24</v>
      </c>
      <c r="AG47">
        <v>26</v>
      </c>
      <c r="AH47">
        <v>23</v>
      </c>
      <c r="AI47">
        <v>33</v>
      </c>
      <c r="AJ47">
        <v>45</v>
      </c>
      <c r="AK47">
        <v>38</v>
      </c>
      <c r="AL47">
        <v>37</v>
      </c>
      <c r="AM47">
        <v>52</v>
      </c>
      <c r="AN47" s="42">
        <v>68</v>
      </c>
      <c r="AO47" s="42">
        <v>46</v>
      </c>
      <c r="AP47" s="42">
        <v>39</v>
      </c>
      <c r="AQ47" s="42">
        <v>8</v>
      </c>
    </row>
    <row r="48" spans="1:44">
      <c r="A48">
        <v>45</v>
      </c>
      <c r="B48" s="4" t="s">
        <v>36</v>
      </c>
      <c r="C48" s="44">
        <v>37</v>
      </c>
      <c r="D48" s="44">
        <v>31</v>
      </c>
      <c r="E48" s="44">
        <v>33</v>
      </c>
      <c r="F48" s="44">
        <v>34</v>
      </c>
      <c r="G48" s="44">
        <v>29</v>
      </c>
      <c r="H48" s="44">
        <v>33</v>
      </c>
      <c r="I48" s="44">
        <v>33</v>
      </c>
      <c r="J48" s="44">
        <v>43</v>
      </c>
      <c r="K48" s="44">
        <v>54</v>
      </c>
      <c r="L48" s="44">
        <v>75</v>
      </c>
      <c r="M48" s="44">
        <v>68</v>
      </c>
      <c r="N48" s="44">
        <v>59</v>
      </c>
      <c r="O48" s="44">
        <v>81</v>
      </c>
      <c r="P48" s="44">
        <v>110</v>
      </c>
      <c r="Q48" s="44">
        <v>73</v>
      </c>
      <c r="R48" s="44">
        <v>72</v>
      </c>
      <c r="S48" s="47">
        <v>76</v>
      </c>
      <c r="T48" s="47">
        <v>47</v>
      </c>
      <c r="U48" s="47">
        <v>13</v>
      </c>
      <c r="V48" s="47">
        <v>3</v>
      </c>
      <c r="W48" s="47"/>
      <c r="X48" s="44">
        <v>20</v>
      </c>
      <c r="Y48" s="44">
        <v>30</v>
      </c>
      <c r="Z48" s="44">
        <v>40</v>
      </c>
      <c r="AA48" s="44">
        <v>20</v>
      </c>
      <c r="AB48" s="44">
        <v>16</v>
      </c>
      <c r="AC48" s="44">
        <v>25</v>
      </c>
      <c r="AD48" s="44">
        <v>28</v>
      </c>
      <c r="AE48" s="44">
        <v>37</v>
      </c>
      <c r="AF48" s="44">
        <v>62</v>
      </c>
      <c r="AG48" s="44">
        <v>59</v>
      </c>
      <c r="AH48" s="44">
        <v>64</v>
      </c>
      <c r="AI48" s="44">
        <v>66</v>
      </c>
      <c r="AJ48" s="44">
        <v>110</v>
      </c>
      <c r="AK48" s="44">
        <v>113</v>
      </c>
      <c r="AL48" s="44">
        <v>112</v>
      </c>
      <c r="AM48" s="44">
        <v>118</v>
      </c>
      <c r="AN48" s="47">
        <v>94</v>
      </c>
      <c r="AO48" s="42">
        <v>61</v>
      </c>
      <c r="AP48" s="42">
        <v>32</v>
      </c>
      <c r="AQ48" s="42">
        <v>2</v>
      </c>
    </row>
    <row r="49" spans="1:44">
      <c r="A49">
        <v>46</v>
      </c>
      <c r="B49" s="4" t="s">
        <v>37</v>
      </c>
      <c r="C49" s="44">
        <v>49</v>
      </c>
      <c r="D49" s="44">
        <v>47</v>
      </c>
      <c r="E49" s="44">
        <v>36</v>
      </c>
      <c r="F49" s="44">
        <v>43</v>
      </c>
      <c r="G49" s="44">
        <v>44</v>
      </c>
      <c r="H49" s="44">
        <v>52</v>
      </c>
      <c r="I49" s="44">
        <v>68</v>
      </c>
      <c r="J49" s="44">
        <v>95</v>
      </c>
      <c r="K49" s="44">
        <v>87</v>
      </c>
      <c r="L49" s="44">
        <v>111</v>
      </c>
      <c r="M49" s="44">
        <v>107</v>
      </c>
      <c r="N49" s="44">
        <v>109</v>
      </c>
      <c r="O49" s="44">
        <v>150</v>
      </c>
      <c r="P49" s="44">
        <v>117</v>
      </c>
      <c r="Q49" s="44">
        <v>117</v>
      </c>
      <c r="R49" s="44">
        <v>126</v>
      </c>
      <c r="S49" s="47">
        <v>92</v>
      </c>
      <c r="T49" s="47">
        <v>55</v>
      </c>
      <c r="U49" s="47">
        <v>13</v>
      </c>
      <c r="V49" s="47"/>
      <c r="W49" s="47"/>
      <c r="X49" s="44">
        <v>34</v>
      </c>
      <c r="Y49" s="44">
        <v>46</v>
      </c>
      <c r="Z49" s="44">
        <v>41</v>
      </c>
      <c r="AA49" s="44">
        <v>41</v>
      </c>
      <c r="AB49" s="44">
        <v>44</v>
      </c>
      <c r="AC49" s="44">
        <v>41</v>
      </c>
      <c r="AD49" s="44">
        <v>64</v>
      </c>
      <c r="AE49" s="44">
        <v>54</v>
      </c>
      <c r="AF49" s="44">
        <v>109</v>
      </c>
      <c r="AG49" s="44">
        <v>100</v>
      </c>
      <c r="AH49" s="44">
        <v>96</v>
      </c>
      <c r="AI49" s="44">
        <v>106</v>
      </c>
      <c r="AJ49" s="44">
        <v>120</v>
      </c>
      <c r="AK49" s="44">
        <v>183</v>
      </c>
      <c r="AL49" s="44">
        <v>153</v>
      </c>
      <c r="AM49" s="44">
        <v>160</v>
      </c>
      <c r="AN49" s="47">
        <v>147</v>
      </c>
      <c r="AO49" s="42">
        <v>81</v>
      </c>
      <c r="AP49" s="42">
        <v>40</v>
      </c>
      <c r="AQ49" s="42">
        <v>9</v>
      </c>
      <c r="AR49" s="42">
        <v>1</v>
      </c>
    </row>
    <row r="50" spans="1:44">
      <c r="A50">
        <v>47</v>
      </c>
      <c r="B50" s="4" t="s">
        <v>38</v>
      </c>
      <c r="C50" s="44">
        <v>42</v>
      </c>
      <c r="D50" s="44">
        <v>59</v>
      </c>
      <c r="E50" s="44">
        <v>79</v>
      </c>
      <c r="F50" s="44">
        <v>71</v>
      </c>
      <c r="G50" s="44">
        <v>53</v>
      </c>
      <c r="H50" s="44">
        <v>61</v>
      </c>
      <c r="I50" s="44">
        <v>52</v>
      </c>
      <c r="J50" s="44">
        <v>95</v>
      </c>
      <c r="K50" s="44">
        <v>87</v>
      </c>
      <c r="L50" s="44">
        <v>104</v>
      </c>
      <c r="M50" s="44">
        <v>101</v>
      </c>
      <c r="N50" s="44">
        <v>102</v>
      </c>
      <c r="O50" s="44">
        <v>166</v>
      </c>
      <c r="P50" s="44">
        <v>168</v>
      </c>
      <c r="Q50" s="44">
        <v>127</v>
      </c>
      <c r="R50" s="44">
        <v>96</v>
      </c>
      <c r="S50" s="47">
        <v>86</v>
      </c>
      <c r="T50" s="47">
        <v>45</v>
      </c>
      <c r="U50" s="47">
        <v>25</v>
      </c>
      <c r="V50" s="47">
        <v>6</v>
      </c>
      <c r="W50" s="47"/>
      <c r="X50" s="44">
        <v>47</v>
      </c>
      <c r="Y50" s="44">
        <v>57</v>
      </c>
      <c r="Z50" s="44">
        <v>67</v>
      </c>
      <c r="AA50" s="44">
        <v>50</v>
      </c>
      <c r="AB50" s="44">
        <v>54</v>
      </c>
      <c r="AC50" s="44">
        <v>91</v>
      </c>
      <c r="AD50" s="44">
        <v>108</v>
      </c>
      <c r="AE50" s="44">
        <v>113</v>
      </c>
      <c r="AF50" s="44">
        <v>93</v>
      </c>
      <c r="AG50" s="44">
        <v>95</v>
      </c>
      <c r="AH50" s="44">
        <v>92</v>
      </c>
      <c r="AI50" s="44">
        <v>105</v>
      </c>
      <c r="AJ50" s="44">
        <v>154</v>
      </c>
      <c r="AK50" s="44">
        <v>172</v>
      </c>
      <c r="AL50" s="44">
        <v>153</v>
      </c>
      <c r="AM50" s="44">
        <v>148</v>
      </c>
      <c r="AN50" s="47">
        <v>126</v>
      </c>
      <c r="AO50" s="42">
        <v>93</v>
      </c>
      <c r="AP50" s="42">
        <v>40</v>
      </c>
      <c r="AQ50" s="42">
        <v>14</v>
      </c>
      <c r="AR50" s="42">
        <v>1</v>
      </c>
    </row>
    <row r="51" spans="1:44">
      <c r="A51">
        <v>48</v>
      </c>
      <c r="B51" s="4" t="s">
        <v>39</v>
      </c>
      <c r="C51" s="44">
        <v>289</v>
      </c>
      <c r="D51" s="44">
        <v>330</v>
      </c>
      <c r="E51" s="44">
        <v>427</v>
      </c>
      <c r="F51" s="44">
        <v>468</v>
      </c>
      <c r="G51" s="44">
        <v>273</v>
      </c>
      <c r="H51" s="44">
        <v>345</v>
      </c>
      <c r="I51" s="44">
        <v>421</v>
      </c>
      <c r="J51" s="44">
        <v>494</v>
      </c>
      <c r="K51" s="44">
        <v>613</v>
      </c>
      <c r="L51" s="44">
        <v>544</v>
      </c>
      <c r="M51" s="44">
        <v>545</v>
      </c>
      <c r="N51" s="44">
        <v>614</v>
      </c>
      <c r="O51" s="44">
        <v>818</v>
      </c>
      <c r="P51" s="44">
        <v>860</v>
      </c>
      <c r="Q51" s="44">
        <v>615</v>
      </c>
      <c r="R51" s="44">
        <v>598</v>
      </c>
      <c r="S51" s="47">
        <v>449</v>
      </c>
      <c r="T51" s="47">
        <v>231</v>
      </c>
      <c r="U51" s="47">
        <v>86</v>
      </c>
      <c r="V51" s="47">
        <v>12</v>
      </c>
      <c r="W51" s="47">
        <v>1</v>
      </c>
      <c r="X51" s="44">
        <v>287</v>
      </c>
      <c r="Y51" s="44">
        <v>334</v>
      </c>
      <c r="Z51" s="44">
        <v>328</v>
      </c>
      <c r="AA51" s="44">
        <v>387</v>
      </c>
      <c r="AB51" s="44">
        <v>350</v>
      </c>
      <c r="AC51" s="44">
        <v>348</v>
      </c>
      <c r="AD51" s="44">
        <v>393</v>
      </c>
      <c r="AE51" s="44">
        <v>518</v>
      </c>
      <c r="AF51" s="44">
        <v>592</v>
      </c>
      <c r="AG51" s="44">
        <v>588</v>
      </c>
      <c r="AH51" s="44">
        <v>611</v>
      </c>
      <c r="AI51" s="44">
        <v>647</v>
      </c>
      <c r="AJ51" s="44">
        <v>883</v>
      </c>
      <c r="AK51" s="44">
        <v>1049</v>
      </c>
      <c r="AL51" s="44">
        <v>815</v>
      </c>
      <c r="AM51" s="44">
        <v>852</v>
      </c>
      <c r="AN51" s="47">
        <v>694</v>
      </c>
      <c r="AO51" s="42">
        <v>512</v>
      </c>
      <c r="AP51" s="42">
        <v>279</v>
      </c>
      <c r="AQ51" s="42">
        <v>69</v>
      </c>
      <c r="AR51" s="42">
        <v>8</v>
      </c>
    </row>
    <row r="52" spans="1:44">
      <c r="A52">
        <v>49</v>
      </c>
      <c r="B52" s="4" t="s">
        <v>40</v>
      </c>
      <c r="C52" s="44">
        <v>14</v>
      </c>
      <c r="D52" s="44">
        <v>28</v>
      </c>
      <c r="E52" s="44">
        <v>21</v>
      </c>
      <c r="F52" s="44">
        <v>16</v>
      </c>
      <c r="G52" s="44">
        <v>19</v>
      </c>
      <c r="H52" s="44">
        <v>20</v>
      </c>
      <c r="I52" s="44">
        <v>29</v>
      </c>
      <c r="J52" s="44">
        <v>40</v>
      </c>
      <c r="K52" s="44">
        <v>50</v>
      </c>
      <c r="L52" s="44">
        <v>38</v>
      </c>
      <c r="M52" s="44">
        <v>43</v>
      </c>
      <c r="N52" s="44">
        <v>33</v>
      </c>
      <c r="O52" s="44">
        <v>47</v>
      </c>
      <c r="P52" s="44">
        <v>50</v>
      </c>
      <c r="Q52" s="44">
        <v>31</v>
      </c>
      <c r="R52" s="44">
        <v>32</v>
      </c>
      <c r="S52" s="47">
        <v>30</v>
      </c>
      <c r="T52" s="47">
        <v>19</v>
      </c>
      <c r="U52" s="47">
        <v>4</v>
      </c>
      <c r="V52" s="47">
        <v>2</v>
      </c>
      <c r="W52" s="47"/>
      <c r="X52" s="44">
        <v>16</v>
      </c>
      <c r="Y52" s="44">
        <v>32</v>
      </c>
      <c r="Z52" s="44">
        <v>28</v>
      </c>
      <c r="AA52" s="44">
        <v>18</v>
      </c>
      <c r="AB52" s="44">
        <v>17</v>
      </c>
      <c r="AC52" s="44">
        <v>18</v>
      </c>
      <c r="AD52" s="44">
        <v>24</v>
      </c>
      <c r="AE52" s="44">
        <v>29</v>
      </c>
      <c r="AF52" s="44">
        <v>40</v>
      </c>
      <c r="AG52" s="44">
        <v>34</v>
      </c>
      <c r="AH52" s="44">
        <v>25</v>
      </c>
      <c r="AI52" s="44">
        <v>31</v>
      </c>
      <c r="AJ52" s="44">
        <v>47</v>
      </c>
      <c r="AK52" s="44">
        <v>47</v>
      </c>
      <c r="AL52" s="44">
        <v>48</v>
      </c>
      <c r="AM52" s="44">
        <v>41</v>
      </c>
      <c r="AN52" s="47">
        <v>25</v>
      </c>
      <c r="AO52" s="42">
        <v>21</v>
      </c>
      <c r="AP52" s="42">
        <v>11</v>
      </c>
      <c r="AQ52" s="42">
        <v>3</v>
      </c>
      <c r="AR52" s="47"/>
    </row>
    <row r="53" spans="1:44">
      <c r="A53">
        <v>50</v>
      </c>
      <c r="B53" s="4" t="s">
        <v>41</v>
      </c>
      <c r="C53" s="44">
        <v>65</v>
      </c>
      <c r="D53" s="44">
        <v>88</v>
      </c>
      <c r="E53" s="44">
        <v>88</v>
      </c>
      <c r="F53" s="44">
        <v>114</v>
      </c>
      <c r="G53" s="44">
        <v>109</v>
      </c>
      <c r="H53" s="44">
        <v>118</v>
      </c>
      <c r="I53" s="44">
        <v>136</v>
      </c>
      <c r="J53" s="44">
        <v>198</v>
      </c>
      <c r="K53" s="44">
        <v>215</v>
      </c>
      <c r="L53" s="44">
        <v>247</v>
      </c>
      <c r="M53" s="44">
        <v>246</v>
      </c>
      <c r="N53" s="44">
        <v>296</v>
      </c>
      <c r="O53" s="44">
        <v>411</v>
      </c>
      <c r="P53" s="44">
        <v>418</v>
      </c>
      <c r="Q53" s="44">
        <v>337</v>
      </c>
      <c r="R53" s="44">
        <v>404</v>
      </c>
      <c r="S53" s="47">
        <v>331</v>
      </c>
      <c r="T53" s="47">
        <v>187</v>
      </c>
      <c r="U53" s="47">
        <v>64</v>
      </c>
      <c r="V53" s="47">
        <v>18</v>
      </c>
      <c r="W53" s="47"/>
      <c r="X53" s="44">
        <v>70</v>
      </c>
      <c r="Y53" s="44">
        <v>89</v>
      </c>
      <c r="Z53" s="44">
        <v>100</v>
      </c>
      <c r="AA53" s="44">
        <v>102</v>
      </c>
      <c r="AB53" s="44">
        <v>87</v>
      </c>
      <c r="AC53" s="44">
        <v>117</v>
      </c>
      <c r="AD53" s="44">
        <v>129</v>
      </c>
      <c r="AE53" s="44">
        <v>172</v>
      </c>
      <c r="AF53" s="44">
        <v>212</v>
      </c>
      <c r="AG53" s="44">
        <v>196</v>
      </c>
      <c r="AH53" s="44">
        <v>251</v>
      </c>
      <c r="AI53" s="44">
        <v>266</v>
      </c>
      <c r="AJ53" s="44">
        <v>423</v>
      </c>
      <c r="AK53" s="44">
        <v>495</v>
      </c>
      <c r="AL53" s="44">
        <v>519</v>
      </c>
      <c r="AM53" s="44">
        <v>531</v>
      </c>
      <c r="AN53" s="47">
        <v>462</v>
      </c>
      <c r="AO53" s="42">
        <v>327</v>
      </c>
      <c r="AP53" s="42">
        <v>146</v>
      </c>
      <c r="AQ53" s="42">
        <v>45</v>
      </c>
      <c r="AR53" s="47">
        <v>12</v>
      </c>
    </row>
    <row r="54" spans="1:44">
      <c r="A54">
        <v>51</v>
      </c>
      <c r="B54" s="4" t="s">
        <v>215</v>
      </c>
      <c r="C54" s="42">
        <v>1367</v>
      </c>
      <c r="D54" s="42">
        <v>1522</v>
      </c>
      <c r="E54" s="42">
        <v>1708</v>
      </c>
      <c r="F54" s="42">
        <v>1976</v>
      </c>
      <c r="G54" s="42">
        <v>1651</v>
      </c>
      <c r="H54" s="42">
        <v>1637</v>
      </c>
      <c r="I54" s="42">
        <v>1847</v>
      </c>
      <c r="J54" s="42">
        <v>2271</v>
      </c>
      <c r="K54" s="42">
        <v>2777</v>
      </c>
      <c r="L54" s="42">
        <v>2358</v>
      </c>
      <c r="M54" s="42">
        <v>2541</v>
      </c>
      <c r="N54" s="42">
        <v>2813</v>
      </c>
      <c r="O54" s="42">
        <v>3256</v>
      </c>
      <c r="P54" s="42">
        <v>3620</v>
      </c>
      <c r="Q54" s="42">
        <v>2555</v>
      </c>
      <c r="R54" s="42">
        <v>2190</v>
      </c>
      <c r="S54" s="42">
        <v>1791</v>
      </c>
      <c r="T54" s="42">
        <v>977</v>
      </c>
      <c r="U54" s="42">
        <v>313</v>
      </c>
      <c r="V54" s="42">
        <v>58</v>
      </c>
      <c r="W54" s="42">
        <v>5</v>
      </c>
      <c r="X54" s="42">
        <v>1296</v>
      </c>
      <c r="Y54" s="42">
        <v>1425</v>
      </c>
      <c r="Z54" s="42">
        <v>1665</v>
      </c>
      <c r="AA54" s="42">
        <v>1913</v>
      </c>
      <c r="AB54" s="42">
        <v>1796</v>
      </c>
      <c r="AC54" s="42">
        <v>1658</v>
      </c>
      <c r="AD54" s="42">
        <v>1896</v>
      </c>
      <c r="AE54" s="42">
        <v>2260</v>
      </c>
      <c r="AF54" s="42">
        <v>2953</v>
      </c>
      <c r="AG54" s="42">
        <v>2638</v>
      </c>
      <c r="AH54" s="42">
        <v>2847</v>
      </c>
      <c r="AI54" s="42">
        <v>3106</v>
      </c>
      <c r="AJ54" s="42">
        <v>3654</v>
      </c>
      <c r="AK54" s="42">
        <v>4077</v>
      </c>
      <c r="AL54" s="42">
        <v>3293</v>
      </c>
      <c r="AM54" s="42">
        <v>3070</v>
      </c>
      <c r="AN54" s="42">
        <v>2708</v>
      </c>
      <c r="AO54" s="42">
        <v>1766</v>
      </c>
      <c r="AP54" s="42">
        <v>814</v>
      </c>
      <c r="AQ54" s="42">
        <v>230</v>
      </c>
      <c r="AR54" s="42">
        <v>36</v>
      </c>
    </row>
    <row r="55" spans="1:44">
      <c r="A55">
        <v>52</v>
      </c>
      <c r="B55" s="4" t="s">
        <v>42</v>
      </c>
      <c r="C55">
        <v>269</v>
      </c>
      <c r="D55">
        <v>348</v>
      </c>
      <c r="E55">
        <v>422</v>
      </c>
      <c r="F55">
        <v>473</v>
      </c>
      <c r="G55">
        <v>364</v>
      </c>
      <c r="H55">
        <v>403</v>
      </c>
      <c r="I55">
        <v>466</v>
      </c>
      <c r="J55">
        <v>563</v>
      </c>
      <c r="K55">
        <v>713</v>
      </c>
      <c r="L55">
        <v>655</v>
      </c>
      <c r="M55">
        <v>725</v>
      </c>
      <c r="N55">
        <v>775</v>
      </c>
      <c r="O55">
        <v>937</v>
      </c>
      <c r="P55">
        <v>1049</v>
      </c>
      <c r="Q55">
        <v>814</v>
      </c>
      <c r="R55">
        <v>680</v>
      </c>
      <c r="S55" s="42">
        <v>616</v>
      </c>
      <c r="T55" s="42">
        <v>350</v>
      </c>
      <c r="U55" s="42">
        <v>108</v>
      </c>
      <c r="V55" s="42">
        <v>17</v>
      </c>
      <c r="W55" s="42">
        <v>4</v>
      </c>
      <c r="X55">
        <v>242</v>
      </c>
      <c r="Y55">
        <v>310</v>
      </c>
      <c r="Z55">
        <v>382</v>
      </c>
      <c r="AA55">
        <v>590</v>
      </c>
      <c r="AB55">
        <v>380</v>
      </c>
      <c r="AC55">
        <v>310</v>
      </c>
      <c r="AD55">
        <v>444</v>
      </c>
      <c r="AE55">
        <v>553</v>
      </c>
      <c r="AF55">
        <v>660</v>
      </c>
      <c r="AG55">
        <v>687</v>
      </c>
      <c r="AH55">
        <v>691</v>
      </c>
      <c r="AI55">
        <v>780</v>
      </c>
      <c r="AJ55">
        <v>1036</v>
      </c>
      <c r="AK55">
        <v>1217</v>
      </c>
      <c r="AL55">
        <v>1033</v>
      </c>
      <c r="AM55">
        <v>1036</v>
      </c>
      <c r="AN55" s="42">
        <v>918</v>
      </c>
      <c r="AO55" s="42">
        <v>593</v>
      </c>
      <c r="AP55" s="42">
        <v>296</v>
      </c>
      <c r="AQ55" s="42">
        <v>107</v>
      </c>
      <c r="AR55" s="42">
        <v>15</v>
      </c>
    </row>
    <row r="56" spans="1:44">
      <c r="A56">
        <v>53</v>
      </c>
      <c r="B56" s="4" t="s">
        <v>43</v>
      </c>
      <c r="C56">
        <v>167</v>
      </c>
      <c r="D56">
        <v>171</v>
      </c>
      <c r="E56">
        <v>228</v>
      </c>
      <c r="F56">
        <v>259</v>
      </c>
      <c r="G56">
        <v>212</v>
      </c>
      <c r="H56">
        <v>199</v>
      </c>
      <c r="I56">
        <v>241</v>
      </c>
      <c r="J56">
        <v>317</v>
      </c>
      <c r="K56">
        <v>396</v>
      </c>
      <c r="L56">
        <v>358</v>
      </c>
      <c r="M56">
        <v>435</v>
      </c>
      <c r="N56">
        <v>435</v>
      </c>
      <c r="O56">
        <v>621</v>
      </c>
      <c r="P56">
        <v>672</v>
      </c>
      <c r="Q56">
        <v>616</v>
      </c>
      <c r="R56">
        <v>546</v>
      </c>
      <c r="S56" s="42">
        <v>463</v>
      </c>
      <c r="T56" s="42">
        <v>234</v>
      </c>
      <c r="U56" s="42">
        <v>79</v>
      </c>
      <c r="V56" s="42">
        <v>16</v>
      </c>
      <c r="X56">
        <v>140</v>
      </c>
      <c r="Y56">
        <v>195</v>
      </c>
      <c r="Z56">
        <v>208</v>
      </c>
      <c r="AA56">
        <v>247</v>
      </c>
      <c r="AB56">
        <v>193</v>
      </c>
      <c r="AC56">
        <v>203</v>
      </c>
      <c r="AD56">
        <v>227</v>
      </c>
      <c r="AE56">
        <v>307</v>
      </c>
      <c r="AF56">
        <v>415</v>
      </c>
      <c r="AG56">
        <v>418</v>
      </c>
      <c r="AH56">
        <v>454</v>
      </c>
      <c r="AI56">
        <v>536</v>
      </c>
      <c r="AJ56">
        <v>687</v>
      </c>
      <c r="AK56">
        <v>850</v>
      </c>
      <c r="AL56">
        <v>764</v>
      </c>
      <c r="AM56">
        <v>760</v>
      </c>
      <c r="AN56" s="42">
        <v>661</v>
      </c>
      <c r="AO56" s="42">
        <v>428</v>
      </c>
      <c r="AP56" s="42">
        <v>228</v>
      </c>
      <c r="AQ56" s="42">
        <v>78</v>
      </c>
      <c r="AR56" s="42">
        <v>10</v>
      </c>
    </row>
    <row r="57" spans="1:44">
      <c r="A57">
        <v>54</v>
      </c>
      <c r="B57" s="4" t="s">
        <v>44</v>
      </c>
      <c r="C57" s="44">
        <v>103</v>
      </c>
      <c r="D57" s="44">
        <v>146</v>
      </c>
      <c r="E57" s="44">
        <v>179</v>
      </c>
      <c r="F57" s="44">
        <v>169</v>
      </c>
      <c r="G57" s="44">
        <v>149</v>
      </c>
      <c r="H57" s="44">
        <v>153</v>
      </c>
      <c r="I57" s="44">
        <v>189</v>
      </c>
      <c r="J57" s="44">
        <v>214</v>
      </c>
      <c r="K57" s="44">
        <v>275</v>
      </c>
      <c r="L57" s="44">
        <v>258</v>
      </c>
      <c r="M57" s="44">
        <v>314</v>
      </c>
      <c r="N57" s="44">
        <v>372</v>
      </c>
      <c r="O57" s="44">
        <v>461</v>
      </c>
      <c r="P57" s="44">
        <v>560</v>
      </c>
      <c r="Q57" s="44">
        <v>431</v>
      </c>
      <c r="R57" s="44">
        <v>454</v>
      </c>
      <c r="S57" s="47">
        <v>363</v>
      </c>
      <c r="T57" s="47">
        <v>171</v>
      </c>
      <c r="U57" s="47">
        <v>48</v>
      </c>
      <c r="V57" s="47">
        <v>13</v>
      </c>
      <c r="W57" s="47">
        <v>3</v>
      </c>
      <c r="X57" s="44">
        <v>99</v>
      </c>
      <c r="Y57" s="44">
        <v>133</v>
      </c>
      <c r="Z57" s="44">
        <v>175</v>
      </c>
      <c r="AA57" s="44">
        <v>163</v>
      </c>
      <c r="AB57" s="44">
        <v>147</v>
      </c>
      <c r="AC57" s="44">
        <v>128</v>
      </c>
      <c r="AD57" s="44">
        <v>183</v>
      </c>
      <c r="AE57" s="44">
        <v>257</v>
      </c>
      <c r="AF57" s="44">
        <v>285</v>
      </c>
      <c r="AG57" s="44">
        <v>291</v>
      </c>
      <c r="AH57" s="44">
        <v>390</v>
      </c>
      <c r="AI57" s="44">
        <v>371</v>
      </c>
      <c r="AJ57" s="44">
        <v>537</v>
      </c>
      <c r="AK57" s="44">
        <v>674</v>
      </c>
      <c r="AL57" s="44">
        <v>572</v>
      </c>
      <c r="AM57" s="44">
        <v>591</v>
      </c>
      <c r="AN57" s="47">
        <v>487</v>
      </c>
      <c r="AO57" s="42">
        <v>339</v>
      </c>
      <c r="AP57" s="42">
        <v>181</v>
      </c>
      <c r="AQ57" s="42">
        <v>66</v>
      </c>
      <c r="AR57" s="42">
        <v>11</v>
      </c>
    </row>
    <row r="58" spans="1:44">
      <c r="A58">
        <v>55</v>
      </c>
      <c r="B58" s="4" t="s">
        <v>45</v>
      </c>
      <c r="C58" s="44">
        <v>92</v>
      </c>
      <c r="D58" s="44">
        <v>113</v>
      </c>
      <c r="E58" s="44">
        <v>131</v>
      </c>
      <c r="F58" s="44">
        <v>156</v>
      </c>
      <c r="G58" s="44">
        <v>131</v>
      </c>
      <c r="H58" s="44">
        <v>157</v>
      </c>
      <c r="I58" s="44">
        <v>156</v>
      </c>
      <c r="J58" s="44">
        <v>214</v>
      </c>
      <c r="K58" s="44">
        <v>252</v>
      </c>
      <c r="L58" s="44">
        <v>216</v>
      </c>
      <c r="M58" s="44">
        <v>216</v>
      </c>
      <c r="N58" s="44">
        <v>260</v>
      </c>
      <c r="O58" s="44">
        <v>351</v>
      </c>
      <c r="P58" s="44">
        <v>403</v>
      </c>
      <c r="Q58" s="44">
        <v>380</v>
      </c>
      <c r="R58" s="44">
        <v>338</v>
      </c>
      <c r="S58" s="47">
        <v>282</v>
      </c>
      <c r="T58" s="47">
        <v>155</v>
      </c>
      <c r="U58" s="47">
        <v>57</v>
      </c>
      <c r="V58" s="47">
        <v>13</v>
      </c>
      <c r="W58" s="47">
        <v>1</v>
      </c>
      <c r="X58" s="44">
        <v>107</v>
      </c>
      <c r="Y58" s="44">
        <v>121</v>
      </c>
      <c r="Z58" s="44">
        <v>130</v>
      </c>
      <c r="AA58" s="44">
        <v>193</v>
      </c>
      <c r="AB58" s="44">
        <v>99</v>
      </c>
      <c r="AC58" s="44">
        <v>136</v>
      </c>
      <c r="AD58" s="44">
        <v>133</v>
      </c>
      <c r="AE58" s="44">
        <v>178</v>
      </c>
      <c r="AF58" s="44">
        <v>223</v>
      </c>
      <c r="AG58" s="44">
        <v>218</v>
      </c>
      <c r="AH58" s="44">
        <v>259</v>
      </c>
      <c r="AI58" s="44">
        <v>239</v>
      </c>
      <c r="AJ58" s="44">
        <v>412</v>
      </c>
      <c r="AK58" s="44">
        <v>532</v>
      </c>
      <c r="AL58" s="44">
        <v>466</v>
      </c>
      <c r="AM58" s="44">
        <v>486</v>
      </c>
      <c r="AN58" s="47">
        <v>498</v>
      </c>
      <c r="AO58" s="42">
        <v>321</v>
      </c>
      <c r="AP58" s="42">
        <v>182</v>
      </c>
      <c r="AQ58" s="42">
        <v>59</v>
      </c>
      <c r="AR58" s="42">
        <v>8</v>
      </c>
    </row>
    <row r="59" spans="1:44">
      <c r="A59">
        <v>56</v>
      </c>
      <c r="B59" s="4" t="s">
        <v>46</v>
      </c>
      <c r="C59" s="42">
        <v>658</v>
      </c>
      <c r="D59" s="42">
        <v>798</v>
      </c>
      <c r="E59" s="42">
        <v>871</v>
      </c>
      <c r="F59" s="42">
        <v>927</v>
      </c>
      <c r="G59" s="42">
        <v>727</v>
      </c>
      <c r="H59" s="42">
        <v>790</v>
      </c>
      <c r="I59" s="42">
        <v>961</v>
      </c>
      <c r="J59" s="42">
        <v>1154</v>
      </c>
      <c r="K59" s="42">
        <v>1362</v>
      </c>
      <c r="L59" s="42">
        <v>1300</v>
      </c>
      <c r="M59" s="42">
        <v>1294</v>
      </c>
      <c r="N59" s="42">
        <v>1286</v>
      </c>
      <c r="O59" s="42">
        <v>1483</v>
      </c>
      <c r="P59" s="42">
        <v>1724</v>
      </c>
      <c r="Q59" s="42">
        <v>1272</v>
      </c>
      <c r="R59" s="42">
        <v>1141</v>
      </c>
      <c r="S59" s="42">
        <v>887</v>
      </c>
      <c r="T59" s="42">
        <v>424</v>
      </c>
      <c r="U59" s="42">
        <v>139</v>
      </c>
      <c r="V59" s="42">
        <v>25</v>
      </c>
      <c r="W59" s="42">
        <v>3</v>
      </c>
      <c r="X59" s="42">
        <v>673</v>
      </c>
      <c r="Y59" s="42">
        <v>729</v>
      </c>
      <c r="Z59" s="42">
        <v>727</v>
      </c>
      <c r="AA59" s="42">
        <v>846</v>
      </c>
      <c r="AB59" s="42">
        <v>716</v>
      </c>
      <c r="AC59" s="42">
        <v>809</v>
      </c>
      <c r="AD59" s="42">
        <v>957</v>
      </c>
      <c r="AE59" s="42">
        <v>1186</v>
      </c>
      <c r="AF59" s="42">
        <v>1441</v>
      </c>
      <c r="AG59" s="42">
        <v>1260</v>
      </c>
      <c r="AH59" s="42">
        <v>1369</v>
      </c>
      <c r="AI59" s="42">
        <v>1292</v>
      </c>
      <c r="AJ59" s="42">
        <v>1841</v>
      </c>
      <c r="AK59" s="42">
        <v>1981</v>
      </c>
      <c r="AL59" s="42">
        <v>1638</v>
      </c>
      <c r="AM59" s="42">
        <v>1565</v>
      </c>
      <c r="AN59" s="42">
        <v>1195</v>
      </c>
      <c r="AO59" s="42">
        <v>796</v>
      </c>
      <c r="AP59" s="42">
        <v>431</v>
      </c>
      <c r="AQ59" s="42">
        <v>121</v>
      </c>
      <c r="AR59" s="42">
        <v>11</v>
      </c>
    </row>
    <row r="60" spans="1:44">
      <c r="A60">
        <v>57</v>
      </c>
      <c r="B60" s="4" t="s">
        <v>47</v>
      </c>
      <c r="C60">
        <v>227</v>
      </c>
      <c r="D60">
        <v>298</v>
      </c>
      <c r="E60">
        <v>346</v>
      </c>
      <c r="F60">
        <v>382</v>
      </c>
      <c r="G60">
        <v>285</v>
      </c>
      <c r="H60">
        <v>334</v>
      </c>
      <c r="I60">
        <v>382</v>
      </c>
      <c r="J60">
        <v>443</v>
      </c>
      <c r="K60">
        <v>534</v>
      </c>
      <c r="L60">
        <v>453</v>
      </c>
      <c r="M60">
        <v>549</v>
      </c>
      <c r="N60">
        <v>555</v>
      </c>
      <c r="O60">
        <v>656</v>
      </c>
      <c r="P60">
        <v>773</v>
      </c>
      <c r="Q60">
        <v>598</v>
      </c>
      <c r="R60">
        <v>526</v>
      </c>
      <c r="S60" s="42">
        <v>456</v>
      </c>
      <c r="T60" s="42">
        <v>230</v>
      </c>
      <c r="U60" s="42">
        <v>66</v>
      </c>
      <c r="V60" s="42">
        <v>19</v>
      </c>
      <c r="W60" s="42">
        <v>2</v>
      </c>
      <c r="X60">
        <v>232</v>
      </c>
      <c r="Y60">
        <v>281</v>
      </c>
      <c r="Z60">
        <v>374</v>
      </c>
      <c r="AA60">
        <v>336</v>
      </c>
      <c r="AB60">
        <v>321</v>
      </c>
      <c r="AC60">
        <v>335</v>
      </c>
      <c r="AD60">
        <v>348</v>
      </c>
      <c r="AE60">
        <v>458</v>
      </c>
      <c r="AF60">
        <v>546</v>
      </c>
      <c r="AG60">
        <v>532</v>
      </c>
      <c r="AH60">
        <v>556</v>
      </c>
      <c r="AI60">
        <v>571</v>
      </c>
      <c r="AJ60">
        <v>779</v>
      </c>
      <c r="AK60">
        <v>878</v>
      </c>
      <c r="AL60">
        <v>772</v>
      </c>
      <c r="AM60">
        <v>761</v>
      </c>
      <c r="AN60" s="42">
        <v>630</v>
      </c>
      <c r="AO60" s="42">
        <v>423</v>
      </c>
      <c r="AP60" s="42">
        <v>185</v>
      </c>
      <c r="AQ60" s="42">
        <v>60</v>
      </c>
      <c r="AR60" s="47">
        <v>11</v>
      </c>
    </row>
    <row r="61" spans="1:44">
      <c r="A61">
        <v>58</v>
      </c>
      <c r="B61" s="4" t="s">
        <v>48</v>
      </c>
      <c r="C61">
        <v>30</v>
      </c>
      <c r="D61">
        <v>40</v>
      </c>
      <c r="E61">
        <v>52</v>
      </c>
      <c r="F61">
        <v>42</v>
      </c>
      <c r="G61">
        <v>46</v>
      </c>
      <c r="H61">
        <v>32</v>
      </c>
      <c r="I61">
        <v>69</v>
      </c>
      <c r="J61">
        <v>83</v>
      </c>
      <c r="K61">
        <v>96</v>
      </c>
      <c r="L61">
        <v>80</v>
      </c>
      <c r="M61">
        <v>110</v>
      </c>
      <c r="N61">
        <v>118</v>
      </c>
      <c r="O61">
        <v>188</v>
      </c>
      <c r="P61">
        <v>190</v>
      </c>
      <c r="Q61">
        <v>160</v>
      </c>
      <c r="R61">
        <v>140</v>
      </c>
      <c r="S61" s="42">
        <v>101</v>
      </c>
      <c r="T61" s="42">
        <v>54</v>
      </c>
      <c r="U61" s="42">
        <v>18</v>
      </c>
      <c r="V61" s="42">
        <v>3</v>
      </c>
      <c r="X61">
        <v>13</v>
      </c>
      <c r="Y61">
        <v>30</v>
      </c>
      <c r="Z61">
        <v>52</v>
      </c>
      <c r="AA61">
        <v>51</v>
      </c>
      <c r="AB61">
        <v>45</v>
      </c>
      <c r="AC61">
        <v>29</v>
      </c>
      <c r="AD61">
        <v>60</v>
      </c>
      <c r="AE61">
        <v>68</v>
      </c>
      <c r="AF61">
        <v>79</v>
      </c>
      <c r="AG61">
        <v>84</v>
      </c>
      <c r="AH61">
        <v>105</v>
      </c>
      <c r="AI61">
        <v>125</v>
      </c>
      <c r="AJ61">
        <v>186</v>
      </c>
      <c r="AK61">
        <v>203</v>
      </c>
      <c r="AL61">
        <v>204</v>
      </c>
      <c r="AM61">
        <v>170</v>
      </c>
      <c r="AN61" s="42">
        <v>199</v>
      </c>
      <c r="AO61" s="42">
        <v>139</v>
      </c>
      <c r="AP61" s="42">
        <v>71</v>
      </c>
      <c r="AQ61" s="42">
        <v>20</v>
      </c>
    </row>
    <row r="62" spans="1:44">
      <c r="A62">
        <v>59</v>
      </c>
      <c r="B62" s="4" t="s">
        <v>49</v>
      </c>
      <c r="C62" s="42">
        <v>300</v>
      </c>
      <c r="D62" s="42">
        <v>330</v>
      </c>
      <c r="E62" s="42">
        <v>367</v>
      </c>
      <c r="F62" s="42">
        <v>469</v>
      </c>
      <c r="G62" s="42">
        <v>370</v>
      </c>
      <c r="H62" s="42">
        <v>352</v>
      </c>
      <c r="I62" s="42">
        <v>432</v>
      </c>
      <c r="J62" s="42">
        <v>544</v>
      </c>
      <c r="K62" s="42">
        <v>588</v>
      </c>
      <c r="L62" s="42">
        <v>601</v>
      </c>
      <c r="M62" s="42">
        <v>680</v>
      </c>
      <c r="N62" s="42">
        <v>708</v>
      </c>
      <c r="O62" s="42">
        <v>807</v>
      </c>
      <c r="P62" s="42">
        <v>941</v>
      </c>
      <c r="Q62" s="42">
        <v>768</v>
      </c>
      <c r="R62" s="42">
        <v>776</v>
      </c>
      <c r="S62" s="42">
        <v>595</v>
      </c>
      <c r="T62" s="42">
        <v>344</v>
      </c>
      <c r="U62" s="42">
        <v>110</v>
      </c>
      <c r="V62" s="42">
        <v>25</v>
      </c>
      <c r="W62" s="42">
        <v>5</v>
      </c>
      <c r="X62" s="42">
        <v>302</v>
      </c>
      <c r="Y62" s="42">
        <v>293</v>
      </c>
      <c r="Z62" s="42">
        <v>403</v>
      </c>
      <c r="AA62" s="42">
        <v>414</v>
      </c>
      <c r="AB62" s="42">
        <v>346</v>
      </c>
      <c r="AC62" s="42">
        <v>321</v>
      </c>
      <c r="AD62" s="42">
        <v>429</v>
      </c>
      <c r="AE62" s="42">
        <v>540</v>
      </c>
      <c r="AF62" s="42">
        <v>639</v>
      </c>
      <c r="AG62" s="42">
        <v>701</v>
      </c>
      <c r="AH62" s="42">
        <v>647</v>
      </c>
      <c r="AI62" s="42">
        <v>721</v>
      </c>
      <c r="AJ62" s="42">
        <v>972</v>
      </c>
      <c r="AK62" s="42">
        <v>1143</v>
      </c>
      <c r="AL62" s="42">
        <v>1079</v>
      </c>
      <c r="AM62" s="42">
        <v>952</v>
      </c>
      <c r="AN62" s="42">
        <v>876</v>
      </c>
      <c r="AO62" s="42">
        <v>591</v>
      </c>
      <c r="AP62" s="42">
        <v>297</v>
      </c>
      <c r="AQ62" s="42">
        <v>89</v>
      </c>
      <c r="AR62" s="42">
        <v>25</v>
      </c>
    </row>
    <row r="63" spans="1:44">
      <c r="A63">
        <v>60</v>
      </c>
      <c r="B63" s="4" t="s">
        <v>50</v>
      </c>
      <c r="C63">
        <v>103</v>
      </c>
      <c r="D63">
        <v>130</v>
      </c>
      <c r="E63">
        <v>152</v>
      </c>
      <c r="F63">
        <v>205</v>
      </c>
      <c r="G63">
        <v>172</v>
      </c>
      <c r="H63">
        <v>155</v>
      </c>
      <c r="I63">
        <v>153</v>
      </c>
      <c r="J63">
        <v>171</v>
      </c>
      <c r="K63">
        <v>220</v>
      </c>
      <c r="L63">
        <v>245</v>
      </c>
      <c r="M63">
        <v>362</v>
      </c>
      <c r="N63">
        <v>326</v>
      </c>
      <c r="O63">
        <v>340</v>
      </c>
      <c r="P63">
        <v>309</v>
      </c>
      <c r="Q63">
        <v>208</v>
      </c>
      <c r="R63">
        <v>196</v>
      </c>
      <c r="S63" s="42">
        <v>177</v>
      </c>
      <c r="T63" s="42">
        <v>85</v>
      </c>
      <c r="U63" s="42">
        <v>23</v>
      </c>
      <c r="V63" s="42">
        <v>6</v>
      </c>
      <c r="X63">
        <v>111</v>
      </c>
      <c r="Y63">
        <v>110</v>
      </c>
      <c r="Z63">
        <v>133</v>
      </c>
      <c r="AA63">
        <v>207</v>
      </c>
      <c r="AB63">
        <v>180</v>
      </c>
      <c r="AC63">
        <v>172</v>
      </c>
      <c r="AD63">
        <v>170</v>
      </c>
      <c r="AE63">
        <v>140</v>
      </c>
      <c r="AF63">
        <v>221</v>
      </c>
      <c r="AG63">
        <v>317</v>
      </c>
      <c r="AH63">
        <v>389</v>
      </c>
      <c r="AI63">
        <v>355</v>
      </c>
      <c r="AJ63">
        <v>325</v>
      </c>
      <c r="AK63">
        <v>342</v>
      </c>
      <c r="AL63">
        <v>252</v>
      </c>
      <c r="AM63">
        <v>275</v>
      </c>
      <c r="AN63" s="42">
        <v>231</v>
      </c>
      <c r="AO63" s="42">
        <v>142</v>
      </c>
      <c r="AP63" s="42">
        <v>82</v>
      </c>
      <c r="AQ63" s="42">
        <v>29</v>
      </c>
      <c r="AR63" s="47">
        <v>5</v>
      </c>
    </row>
    <row r="64" spans="1:44">
      <c r="A64">
        <v>61</v>
      </c>
      <c r="B64" s="4" t="s">
        <v>51</v>
      </c>
      <c r="C64">
        <v>69</v>
      </c>
      <c r="D64">
        <v>88</v>
      </c>
      <c r="E64">
        <v>125</v>
      </c>
      <c r="F64">
        <v>130</v>
      </c>
      <c r="G64">
        <v>78</v>
      </c>
      <c r="H64">
        <v>99</v>
      </c>
      <c r="I64">
        <v>88</v>
      </c>
      <c r="J64">
        <v>137</v>
      </c>
      <c r="K64">
        <v>189</v>
      </c>
      <c r="L64">
        <v>153</v>
      </c>
      <c r="M64">
        <v>184</v>
      </c>
      <c r="N64">
        <v>182</v>
      </c>
      <c r="O64">
        <v>235</v>
      </c>
      <c r="P64">
        <v>240</v>
      </c>
      <c r="Q64">
        <v>196</v>
      </c>
      <c r="R64">
        <v>193</v>
      </c>
      <c r="S64" s="42">
        <v>142</v>
      </c>
      <c r="T64" s="42">
        <v>92</v>
      </c>
      <c r="U64" s="42">
        <v>32</v>
      </c>
      <c r="V64" s="42">
        <v>6</v>
      </c>
      <c r="X64">
        <v>63</v>
      </c>
      <c r="Y64">
        <v>73</v>
      </c>
      <c r="Z64">
        <v>98</v>
      </c>
      <c r="AA64">
        <v>125</v>
      </c>
      <c r="AB64">
        <v>76</v>
      </c>
      <c r="AC64">
        <v>80</v>
      </c>
      <c r="AD64">
        <v>85</v>
      </c>
      <c r="AE64">
        <v>135</v>
      </c>
      <c r="AF64">
        <v>179</v>
      </c>
      <c r="AG64">
        <v>168</v>
      </c>
      <c r="AH64">
        <v>175</v>
      </c>
      <c r="AI64">
        <v>186</v>
      </c>
      <c r="AJ64">
        <v>261</v>
      </c>
      <c r="AK64">
        <v>267</v>
      </c>
      <c r="AL64">
        <v>275</v>
      </c>
      <c r="AM64">
        <v>260</v>
      </c>
      <c r="AN64" s="42">
        <v>213</v>
      </c>
      <c r="AO64" s="42">
        <v>152</v>
      </c>
      <c r="AP64" s="42">
        <v>95</v>
      </c>
      <c r="AQ64" s="42">
        <v>36</v>
      </c>
      <c r="AR64" s="42">
        <v>13</v>
      </c>
    </row>
    <row r="65" spans="1:44">
      <c r="A65">
        <v>62</v>
      </c>
      <c r="B65" s="4" t="s">
        <v>52</v>
      </c>
      <c r="C65" s="42">
        <v>36</v>
      </c>
      <c r="D65" s="42">
        <v>37</v>
      </c>
      <c r="E65" s="42">
        <v>48</v>
      </c>
      <c r="F65" s="42">
        <v>54</v>
      </c>
      <c r="G65" s="42">
        <v>50</v>
      </c>
      <c r="H65" s="42">
        <v>47</v>
      </c>
      <c r="I65" s="42">
        <v>45</v>
      </c>
      <c r="J65" s="42">
        <v>84</v>
      </c>
      <c r="K65" s="42">
        <v>88</v>
      </c>
      <c r="L65" s="42">
        <v>82</v>
      </c>
      <c r="M65" s="42">
        <v>80</v>
      </c>
      <c r="N65" s="42">
        <v>113</v>
      </c>
      <c r="O65" s="42">
        <v>150</v>
      </c>
      <c r="P65" s="42">
        <v>176</v>
      </c>
      <c r="Q65" s="42">
        <v>154</v>
      </c>
      <c r="R65" s="42">
        <v>133</v>
      </c>
      <c r="S65" s="42">
        <v>107</v>
      </c>
      <c r="T65" s="42">
        <v>66</v>
      </c>
      <c r="U65" s="42">
        <v>14</v>
      </c>
      <c r="V65" s="42">
        <v>10</v>
      </c>
      <c r="W65" s="42">
        <v>1</v>
      </c>
      <c r="X65" s="42">
        <v>40</v>
      </c>
      <c r="Y65" s="42">
        <v>43</v>
      </c>
      <c r="Z65" s="42">
        <v>54</v>
      </c>
      <c r="AA65" s="42">
        <v>63</v>
      </c>
      <c r="AB65" s="42">
        <v>56</v>
      </c>
      <c r="AC65" s="42">
        <v>37</v>
      </c>
      <c r="AD65" s="42">
        <v>51</v>
      </c>
      <c r="AE65" s="42">
        <v>74</v>
      </c>
      <c r="AF65" s="42">
        <v>95</v>
      </c>
      <c r="AG65" s="42">
        <v>67</v>
      </c>
      <c r="AH65" s="42">
        <v>87</v>
      </c>
      <c r="AI65" s="42">
        <v>95</v>
      </c>
      <c r="AJ65" s="42">
        <v>149</v>
      </c>
      <c r="AK65" s="42">
        <v>181</v>
      </c>
      <c r="AL65" s="42">
        <v>204</v>
      </c>
      <c r="AM65" s="42">
        <v>203</v>
      </c>
      <c r="AN65" s="42">
        <v>178</v>
      </c>
      <c r="AO65" s="42">
        <v>141</v>
      </c>
      <c r="AP65" s="42">
        <v>62</v>
      </c>
      <c r="AQ65" s="42">
        <v>20</v>
      </c>
      <c r="AR65" s="42">
        <v>4</v>
      </c>
    </row>
    <row r="66" spans="1:44">
      <c r="A66">
        <v>63</v>
      </c>
      <c r="B66" s="4" t="s">
        <v>53</v>
      </c>
      <c r="C66" s="44">
        <v>85</v>
      </c>
      <c r="D66" s="44">
        <v>79</v>
      </c>
      <c r="E66" s="44">
        <v>119</v>
      </c>
      <c r="F66" s="44">
        <v>96</v>
      </c>
      <c r="G66" s="44">
        <v>67</v>
      </c>
      <c r="H66" s="44">
        <v>97</v>
      </c>
      <c r="I66" s="44">
        <v>108</v>
      </c>
      <c r="J66" s="44">
        <v>155</v>
      </c>
      <c r="K66" s="44">
        <v>147</v>
      </c>
      <c r="L66" s="44">
        <v>139</v>
      </c>
      <c r="M66" s="44">
        <v>179</v>
      </c>
      <c r="N66" s="44">
        <v>181</v>
      </c>
      <c r="O66" s="44">
        <v>248</v>
      </c>
      <c r="P66" s="44">
        <v>219</v>
      </c>
      <c r="Q66" s="44">
        <v>176</v>
      </c>
      <c r="R66" s="44">
        <v>187</v>
      </c>
      <c r="S66" s="47">
        <v>131</v>
      </c>
      <c r="T66" s="47">
        <v>84</v>
      </c>
      <c r="U66" s="47">
        <v>28</v>
      </c>
      <c r="V66" s="47">
        <v>11</v>
      </c>
      <c r="W66" s="47"/>
      <c r="X66" s="44">
        <v>71</v>
      </c>
      <c r="Y66" s="44">
        <v>74</v>
      </c>
      <c r="Z66" s="44">
        <v>110</v>
      </c>
      <c r="AA66" s="44">
        <v>99</v>
      </c>
      <c r="AB66" s="44">
        <v>72</v>
      </c>
      <c r="AC66" s="44">
        <v>80</v>
      </c>
      <c r="AD66" s="44">
        <v>82</v>
      </c>
      <c r="AE66" s="44">
        <v>139</v>
      </c>
      <c r="AF66" s="44">
        <v>142</v>
      </c>
      <c r="AG66" s="44">
        <v>167</v>
      </c>
      <c r="AH66" s="44">
        <v>183</v>
      </c>
      <c r="AI66" s="44">
        <v>168</v>
      </c>
      <c r="AJ66" s="44">
        <v>224</v>
      </c>
      <c r="AK66" s="44">
        <v>257</v>
      </c>
      <c r="AL66" s="44">
        <v>244</v>
      </c>
      <c r="AM66" s="44">
        <v>242</v>
      </c>
      <c r="AN66" s="47">
        <v>196</v>
      </c>
      <c r="AO66" s="42">
        <v>133</v>
      </c>
      <c r="AP66" s="42">
        <v>76</v>
      </c>
      <c r="AQ66" s="42">
        <v>17</v>
      </c>
      <c r="AR66" s="42">
        <v>2</v>
      </c>
    </row>
    <row r="67" spans="1:44">
      <c r="A67">
        <v>64</v>
      </c>
      <c r="B67" s="4" t="s">
        <v>54</v>
      </c>
      <c r="C67" s="44">
        <v>174</v>
      </c>
      <c r="D67" s="44">
        <v>227</v>
      </c>
      <c r="E67" s="44">
        <v>194</v>
      </c>
      <c r="F67" s="44">
        <v>225</v>
      </c>
      <c r="G67" s="44">
        <v>217</v>
      </c>
      <c r="H67" s="44">
        <v>248</v>
      </c>
      <c r="I67" s="44">
        <v>255</v>
      </c>
      <c r="J67" s="44">
        <v>278</v>
      </c>
      <c r="K67" s="44">
        <v>355</v>
      </c>
      <c r="L67" s="44">
        <v>313</v>
      </c>
      <c r="M67" s="44">
        <v>386</v>
      </c>
      <c r="N67" s="44">
        <v>388</v>
      </c>
      <c r="O67" s="44">
        <v>435</v>
      </c>
      <c r="P67" s="44">
        <v>438</v>
      </c>
      <c r="Q67" s="44">
        <v>349</v>
      </c>
      <c r="R67" s="44">
        <v>321</v>
      </c>
      <c r="S67" s="47">
        <v>270</v>
      </c>
      <c r="T67" s="47">
        <v>148</v>
      </c>
      <c r="U67" s="47">
        <v>58</v>
      </c>
      <c r="V67" s="47">
        <v>9</v>
      </c>
      <c r="W67" s="47">
        <v>2</v>
      </c>
      <c r="X67" s="44">
        <v>159</v>
      </c>
      <c r="Y67" s="44">
        <v>207</v>
      </c>
      <c r="Z67" s="44">
        <v>205</v>
      </c>
      <c r="AA67" s="44">
        <v>220</v>
      </c>
      <c r="AB67" s="44">
        <v>176</v>
      </c>
      <c r="AC67" s="44">
        <v>196</v>
      </c>
      <c r="AD67" s="44">
        <v>241</v>
      </c>
      <c r="AE67" s="44">
        <v>257</v>
      </c>
      <c r="AF67" s="44">
        <v>346</v>
      </c>
      <c r="AG67" s="44">
        <v>322</v>
      </c>
      <c r="AH67" s="44">
        <v>382</v>
      </c>
      <c r="AI67" s="44">
        <v>379</v>
      </c>
      <c r="AJ67" s="44">
        <v>446</v>
      </c>
      <c r="AK67" s="44">
        <v>514</v>
      </c>
      <c r="AL67" s="44">
        <v>432</v>
      </c>
      <c r="AM67" s="44">
        <v>414</v>
      </c>
      <c r="AN67" s="47">
        <v>397</v>
      </c>
      <c r="AO67" s="42">
        <v>291</v>
      </c>
      <c r="AP67" s="42">
        <v>150</v>
      </c>
      <c r="AQ67" s="42">
        <v>40</v>
      </c>
      <c r="AR67" s="42">
        <v>7</v>
      </c>
    </row>
    <row r="68" spans="1:44">
      <c r="A68">
        <v>65</v>
      </c>
      <c r="B68" s="4" t="s">
        <v>55</v>
      </c>
      <c r="C68" s="42">
        <v>184</v>
      </c>
      <c r="D68" s="42">
        <v>178</v>
      </c>
      <c r="E68" s="42">
        <v>260</v>
      </c>
      <c r="F68" s="42">
        <v>244</v>
      </c>
      <c r="G68" s="42">
        <v>201</v>
      </c>
      <c r="H68" s="42">
        <v>201</v>
      </c>
      <c r="I68" s="42">
        <v>257</v>
      </c>
      <c r="J68" s="42">
        <v>329</v>
      </c>
      <c r="K68" s="42">
        <v>391</v>
      </c>
      <c r="L68" s="42">
        <v>361</v>
      </c>
      <c r="M68" s="42">
        <v>373</v>
      </c>
      <c r="N68" s="42">
        <v>396</v>
      </c>
      <c r="O68" s="42">
        <v>451</v>
      </c>
      <c r="P68" s="42">
        <v>558</v>
      </c>
      <c r="Q68" s="42">
        <v>402</v>
      </c>
      <c r="R68" s="42">
        <v>390</v>
      </c>
      <c r="S68" s="42">
        <v>310</v>
      </c>
      <c r="T68" s="42">
        <v>172</v>
      </c>
      <c r="U68" s="42">
        <v>65</v>
      </c>
      <c r="V68" s="42">
        <v>12</v>
      </c>
      <c r="W68" s="42">
        <v>5</v>
      </c>
      <c r="X68" s="42">
        <v>209</v>
      </c>
      <c r="Y68" s="42">
        <v>215</v>
      </c>
      <c r="Z68" s="42">
        <v>231</v>
      </c>
      <c r="AA68" s="42">
        <v>264</v>
      </c>
      <c r="AB68" s="42">
        <v>177</v>
      </c>
      <c r="AC68" s="42">
        <v>222</v>
      </c>
      <c r="AD68" s="42">
        <v>243</v>
      </c>
      <c r="AE68" s="42">
        <v>322</v>
      </c>
      <c r="AF68" s="42">
        <v>405</v>
      </c>
      <c r="AG68" s="42">
        <v>355</v>
      </c>
      <c r="AH68" s="42">
        <v>373</v>
      </c>
      <c r="AI68" s="42">
        <v>372</v>
      </c>
      <c r="AJ68" s="42">
        <v>536</v>
      </c>
      <c r="AK68" s="42">
        <v>604</v>
      </c>
      <c r="AL68" s="42">
        <v>562</v>
      </c>
      <c r="AM68" s="42">
        <v>516</v>
      </c>
      <c r="AN68" s="42">
        <v>441</v>
      </c>
      <c r="AO68" s="42">
        <v>318</v>
      </c>
      <c r="AP68" s="42">
        <v>184</v>
      </c>
      <c r="AQ68" s="42">
        <v>42</v>
      </c>
      <c r="AR68" s="42">
        <v>13</v>
      </c>
    </row>
    <row r="69" spans="1:44">
      <c r="A69">
        <v>66</v>
      </c>
      <c r="B69" s="4" t="s">
        <v>56</v>
      </c>
      <c r="C69" s="42">
        <v>47</v>
      </c>
      <c r="D69" s="42">
        <v>41</v>
      </c>
      <c r="E69" s="42">
        <v>56</v>
      </c>
      <c r="F69" s="42">
        <v>56</v>
      </c>
      <c r="G69" s="42">
        <v>91</v>
      </c>
      <c r="H69" s="42">
        <v>137</v>
      </c>
      <c r="I69" s="42">
        <v>195</v>
      </c>
      <c r="J69" s="42">
        <v>241</v>
      </c>
      <c r="K69" s="42">
        <v>324</v>
      </c>
      <c r="L69" s="42">
        <v>273</v>
      </c>
      <c r="M69" s="42">
        <v>258</v>
      </c>
      <c r="N69" s="42">
        <v>235</v>
      </c>
      <c r="O69" s="42">
        <v>218</v>
      </c>
      <c r="P69" s="42">
        <v>215</v>
      </c>
      <c r="Q69" s="42">
        <v>130</v>
      </c>
      <c r="R69" s="42">
        <v>116</v>
      </c>
      <c r="S69" s="42">
        <v>109</v>
      </c>
      <c r="T69" s="42">
        <v>61</v>
      </c>
      <c r="U69" s="42">
        <v>31</v>
      </c>
      <c r="V69" s="42">
        <v>6</v>
      </c>
      <c r="X69" s="42">
        <v>32</v>
      </c>
      <c r="Y69" s="42">
        <v>50</v>
      </c>
      <c r="Z69" s="42">
        <v>42</v>
      </c>
      <c r="AA69" s="42">
        <v>52</v>
      </c>
      <c r="AB69" s="42">
        <v>55</v>
      </c>
      <c r="AC69" s="42">
        <v>50</v>
      </c>
      <c r="AD69" s="42">
        <v>65</v>
      </c>
      <c r="AE69" s="42">
        <v>70</v>
      </c>
      <c r="AF69" s="42">
        <v>84</v>
      </c>
      <c r="AG69" s="42">
        <v>92</v>
      </c>
      <c r="AH69" s="42">
        <v>102</v>
      </c>
      <c r="AI69" s="42">
        <v>99</v>
      </c>
      <c r="AJ69" s="42">
        <v>143</v>
      </c>
      <c r="AK69" s="42">
        <v>151</v>
      </c>
      <c r="AL69" s="42">
        <v>137</v>
      </c>
      <c r="AM69" s="42">
        <v>149</v>
      </c>
      <c r="AN69" s="42">
        <v>141</v>
      </c>
      <c r="AO69" s="42">
        <v>122</v>
      </c>
      <c r="AP69" s="42">
        <v>64</v>
      </c>
      <c r="AQ69" s="42">
        <v>30</v>
      </c>
      <c r="AR69" s="42">
        <v>6</v>
      </c>
    </row>
    <row r="70" spans="1:44">
      <c r="A70">
        <v>67</v>
      </c>
      <c r="B70" s="4" t="s">
        <v>57</v>
      </c>
      <c r="C70" s="42">
        <v>28</v>
      </c>
      <c r="D70" s="42">
        <v>35</v>
      </c>
      <c r="E70" s="42">
        <v>42</v>
      </c>
      <c r="F70" s="42">
        <v>42</v>
      </c>
      <c r="G70" s="42">
        <v>25</v>
      </c>
      <c r="H70" s="42">
        <v>36</v>
      </c>
      <c r="I70" s="42">
        <v>54</v>
      </c>
      <c r="J70" s="42">
        <v>48</v>
      </c>
      <c r="K70" s="42">
        <v>70</v>
      </c>
      <c r="L70" s="42">
        <v>40</v>
      </c>
      <c r="M70" s="42">
        <v>51</v>
      </c>
      <c r="N70" s="42">
        <v>63</v>
      </c>
      <c r="O70" s="42">
        <v>108</v>
      </c>
      <c r="P70" s="42">
        <v>81</v>
      </c>
      <c r="Q70" s="42">
        <v>79</v>
      </c>
      <c r="R70" s="42">
        <v>60</v>
      </c>
      <c r="S70" s="42">
        <v>49</v>
      </c>
      <c r="T70" s="42">
        <v>33</v>
      </c>
      <c r="U70" s="42">
        <v>9</v>
      </c>
      <c r="V70" s="42">
        <v>3</v>
      </c>
      <c r="X70" s="42">
        <v>31</v>
      </c>
      <c r="Y70" s="42">
        <v>27</v>
      </c>
      <c r="Z70" s="42">
        <v>34</v>
      </c>
      <c r="AA70" s="42">
        <v>33</v>
      </c>
      <c r="AB70" s="42">
        <v>23</v>
      </c>
      <c r="AC70" s="42">
        <v>16</v>
      </c>
      <c r="AD70" s="42">
        <v>25</v>
      </c>
      <c r="AE70" s="42">
        <v>58</v>
      </c>
      <c r="AF70" s="42">
        <v>54</v>
      </c>
      <c r="AG70" s="42">
        <v>51</v>
      </c>
      <c r="AH70" s="42">
        <v>66</v>
      </c>
      <c r="AI70" s="42">
        <v>58</v>
      </c>
      <c r="AJ70" s="42">
        <v>98</v>
      </c>
      <c r="AK70" s="42">
        <v>88</v>
      </c>
      <c r="AL70" s="42">
        <v>83</v>
      </c>
      <c r="AM70" s="42">
        <v>94</v>
      </c>
      <c r="AN70" s="42">
        <v>83</v>
      </c>
      <c r="AO70" s="42">
        <v>58</v>
      </c>
      <c r="AP70" s="42">
        <v>31</v>
      </c>
      <c r="AQ70" s="42">
        <v>16</v>
      </c>
      <c r="AR70" s="42">
        <v>2</v>
      </c>
    </row>
    <row r="71" spans="1:44">
      <c r="A71">
        <v>68</v>
      </c>
      <c r="B71" s="4" t="s">
        <v>58</v>
      </c>
      <c r="C71" s="44">
        <v>88</v>
      </c>
      <c r="D71" s="44">
        <v>131</v>
      </c>
      <c r="E71" s="44">
        <v>147</v>
      </c>
      <c r="F71" s="44">
        <v>139</v>
      </c>
      <c r="G71" s="44">
        <v>62</v>
      </c>
      <c r="H71" s="44">
        <v>99</v>
      </c>
      <c r="I71" s="44">
        <v>107</v>
      </c>
      <c r="J71" s="44">
        <v>150</v>
      </c>
      <c r="K71" s="44">
        <v>184</v>
      </c>
      <c r="L71" s="44">
        <v>220</v>
      </c>
      <c r="M71" s="44">
        <v>215</v>
      </c>
      <c r="N71" s="44">
        <v>227</v>
      </c>
      <c r="O71" s="44">
        <v>255</v>
      </c>
      <c r="P71" s="46">
        <v>269</v>
      </c>
      <c r="Q71" s="44">
        <v>228</v>
      </c>
      <c r="R71" s="44">
        <v>239</v>
      </c>
      <c r="S71" s="47">
        <v>179</v>
      </c>
      <c r="T71" s="47">
        <v>106</v>
      </c>
      <c r="U71" s="47">
        <v>41</v>
      </c>
      <c r="V71" s="47">
        <v>6</v>
      </c>
      <c r="W71" s="47">
        <v>2</v>
      </c>
      <c r="X71" s="44">
        <v>113</v>
      </c>
      <c r="Y71" s="44">
        <v>126</v>
      </c>
      <c r="Z71" s="44">
        <v>150</v>
      </c>
      <c r="AA71" s="44">
        <v>147</v>
      </c>
      <c r="AB71" s="44">
        <v>78</v>
      </c>
      <c r="AC71" s="44">
        <v>111</v>
      </c>
      <c r="AD71" s="44">
        <v>126</v>
      </c>
      <c r="AE71" s="44">
        <v>159</v>
      </c>
      <c r="AF71" s="44">
        <v>232</v>
      </c>
      <c r="AG71" s="44">
        <v>216</v>
      </c>
      <c r="AH71" s="44">
        <v>212</v>
      </c>
      <c r="AI71" s="44">
        <v>214</v>
      </c>
      <c r="AJ71" s="44">
        <v>290</v>
      </c>
      <c r="AK71" s="44">
        <v>354</v>
      </c>
      <c r="AL71" s="44">
        <v>280</v>
      </c>
      <c r="AM71" s="44">
        <v>318</v>
      </c>
      <c r="AN71" s="47">
        <v>268</v>
      </c>
      <c r="AO71" s="42">
        <v>174</v>
      </c>
      <c r="AP71" s="42">
        <v>117</v>
      </c>
      <c r="AQ71" s="42">
        <v>41</v>
      </c>
      <c r="AR71" s="42">
        <v>9</v>
      </c>
    </row>
    <row r="72" spans="1:44">
      <c r="A72">
        <v>69</v>
      </c>
      <c r="B72" s="4" t="s">
        <v>59</v>
      </c>
      <c r="C72" s="47">
        <v>33</v>
      </c>
      <c r="D72" s="47">
        <v>54</v>
      </c>
      <c r="E72" s="47">
        <v>58</v>
      </c>
      <c r="F72" s="47">
        <v>57</v>
      </c>
      <c r="G72" s="47">
        <v>39</v>
      </c>
      <c r="H72" s="47">
        <v>39</v>
      </c>
      <c r="I72" s="47">
        <v>59</v>
      </c>
      <c r="J72" s="47">
        <v>80</v>
      </c>
      <c r="K72" s="47">
        <v>75</v>
      </c>
      <c r="L72" s="47">
        <v>67</v>
      </c>
      <c r="M72" s="47">
        <v>94</v>
      </c>
      <c r="N72" s="47">
        <v>108</v>
      </c>
      <c r="O72" s="47">
        <v>126</v>
      </c>
      <c r="P72" s="47">
        <v>156</v>
      </c>
      <c r="Q72" s="47">
        <v>101</v>
      </c>
      <c r="R72" s="47">
        <v>122</v>
      </c>
      <c r="S72" s="47">
        <v>104</v>
      </c>
      <c r="T72" s="47">
        <v>57</v>
      </c>
      <c r="U72" s="47">
        <v>19</v>
      </c>
      <c r="V72" s="47">
        <v>1</v>
      </c>
      <c r="W72" s="47">
        <v>2</v>
      </c>
      <c r="X72" s="47">
        <v>39</v>
      </c>
      <c r="Y72" s="47">
        <v>47</v>
      </c>
      <c r="Z72" s="47">
        <v>43</v>
      </c>
      <c r="AA72" s="47">
        <v>54</v>
      </c>
      <c r="AB72" s="47">
        <v>22</v>
      </c>
      <c r="AC72" s="47">
        <v>35</v>
      </c>
      <c r="AD72" s="47">
        <v>45</v>
      </c>
      <c r="AE72" s="47">
        <v>59</v>
      </c>
      <c r="AF72" s="47">
        <v>81</v>
      </c>
      <c r="AG72" s="47">
        <v>99</v>
      </c>
      <c r="AH72" s="47">
        <v>79</v>
      </c>
      <c r="AI72" s="47">
        <v>102</v>
      </c>
      <c r="AJ72" s="47">
        <v>148</v>
      </c>
      <c r="AK72" s="47">
        <v>180</v>
      </c>
      <c r="AL72" s="47">
        <v>154</v>
      </c>
      <c r="AM72" s="47">
        <v>147</v>
      </c>
      <c r="AN72" s="47">
        <v>137</v>
      </c>
      <c r="AO72" s="42">
        <v>104</v>
      </c>
      <c r="AP72" s="42">
        <v>49</v>
      </c>
      <c r="AQ72" s="42">
        <v>10</v>
      </c>
      <c r="AR72" s="42">
        <v>6</v>
      </c>
    </row>
    <row r="73" spans="1:44">
      <c r="A73">
        <v>70</v>
      </c>
      <c r="B73" s="4" t="s">
        <v>60</v>
      </c>
      <c r="C73" s="42">
        <v>44</v>
      </c>
      <c r="D73" s="42">
        <v>32</v>
      </c>
      <c r="E73" s="42">
        <v>35</v>
      </c>
      <c r="F73" s="42">
        <v>54</v>
      </c>
      <c r="G73" s="42">
        <v>27</v>
      </c>
      <c r="H73" s="42">
        <v>48</v>
      </c>
      <c r="I73" s="42">
        <v>48</v>
      </c>
      <c r="J73" s="42">
        <v>55</v>
      </c>
      <c r="K73" s="42">
        <v>62</v>
      </c>
      <c r="L73" s="42">
        <v>70</v>
      </c>
      <c r="M73" s="42">
        <v>64</v>
      </c>
      <c r="N73" s="42">
        <v>95</v>
      </c>
      <c r="O73" s="42">
        <v>107</v>
      </c>
      <c r="P73" s="42">
        <v>103</v>
      </c>
      <c r="Q73" s="42">
        <v>95</v>
      </c>
      <c r="R73" s="42">
        <v>79</v>
      </c>
      <c r="S73" s="42">
        <v>94</v>
      </c>
      <c r="T73" s="42">
        <v>45</v>
      </c>
      <c r="U73" s="42">
        <v>16</v>
      </c>
      <c r="V73" s="42">
        <v>4</v>
      </c>
      <c r="X73" s="42">
        <v>47</v>
      </c>
      <c r="Y73" s="42">
        <v>38</v>
      </c>
      <c r="Z73" s="42">
        <v>31</v>
      </c>
      <c r="AA73" s="42">
        <v>41</v>
      </c>
      <c r="AB73" s="42">
        <v>28</v>
      </c>
      <c r="AC73" s="42">
        <v>50</v>
      </c>
      <c r="AD73" s="42">
        <v>45</v>
      </c>
      <c r="AE73" s="42">
        <v>56</v>
      </c>
      <c r="AF73" s="42">
        <v>57</v>
      </c>
      <c r="AG73" s="42">
        <v>72</v>
      </c>
      <c r="AH73" s="42">
        <v>82</v>
      </c>
      <c r="AI73" s="42">
        <v>81</v>
      </c>
      <c r="AJ73" s="42">
        <v>93</v>
      </c>
      <c r="AK73" s="42">
        <v>121</v>
      </c>
      <c r="AL73" s="42">
        <v>114</v>
      </c>
      <c r="AM73" s="42">
        <v>114</v>
      </c>
      <c r="AN73" s="42">
        <v>120</v>
      </c>
      <c r="AO73" s="42">
        <v>81</v>
      </c>
      <c r="AP73" s="42">
        <v>49</v>
      </c>
      <c r="AQ73" s="42">
        <v>14</v>
      </c>
      <c r="AR73" s="42">
        <v>2</v>
      </c>
    </row>
    <row r="74" spans="1:44">
      <c r="A74">
        <v>71</v>
      </c>
      <c r="B74" s="4" t="s">
        <v>61</v>
      </c>
      <c r="C74">
        <v>35</v>
      </c>
      <c r="D74">
        <v>46</v>
      </c>
      <c r="E74">
        <v>60</v>
      </c>
      <c r="F74">
        <v>159</v>
      </c>
      <c r="G74">
        <v>44</v>
      </c>
      <c r="H74">
        <v>37</v>
      </c>
      <c r="I74">
        <v>50</v>
      </c>
      <c r="J74">
        <v>74</v>
      </c>
      <c r="K74">
        <v>75</v>
      </c>
      <c r="L74">
        <v>71</v>
      </c>
      <c r="M74">
        <v>68</v>
      </c>
      <c r="N74">
        <v>72</v>
      </c>
      <c r="O74">
        <v>113</v>
      </c>
      <c r="P74">
        <v>113</v>
      </c>
      <c r="Q74">
        <v>74</v>
      </c>
      <c r="R74">
        <v>89</v>
      </c>
      <c r="S74" s="42">
        <v>77</v>
      </c>
      <c r="T74" s="42">
        <v>36</v>
      </c>
      <c r="U74" s="42">
        <v>18</v>
      </c>
      <c r="V74" s="42">
        <v>9</v>
      </c>
      <c r="W74" s="42">
        <v>3</v>
      </c>
      <c r="X74">
        <v>40</v>
      </c>
      <c r="Y74">
        <v>29</v>
      </c>
      <c r="Z74">
        <v>52</v>
      </c>
      <c r="AA74">
        <v>88</v>
      </c>
      <c r="AB74">
        <v>35</v>
      </c>
      <c r="AC74">
        <v>30</v>
      </c>
      <c r="AD74">
        <v>54</v>
      </c>
      <c r="AE74">
        <v>64</v>
      </c>
      <c r="AF74">
        <v>68</v>
      </c>
      <c r="AG74">
        <v>59</v>
      </c>
      <c r="AH74">
        <v>94</v>
      </c>
      <c r="AI74">
        <v>92</v>
      </c>
      <c r="AJ74">
        <v>98</v>
      </c>
      <c r="AK74">
        <v>127</v>
      </c>
      <c r="AL74">
        <v>97</v>
      </c>
      <c r="AM74">
        <v>130</v>
      </c>
      <c r="AN74" s="42">
        <v>110</v>
      </c>
      <c r="AO74" s="42">
        <v>84</v>
      </c>
      <c r="AP74" s="42">
        <v>45</v>
      </c>
      <c r="AQ74" s="42">
        <v>26</v>
      </c>
      <c r="AR74" s="42">
        <v>4</v>
      </c>
    </row>
    <row r="75" spans="1:44">
      <c r="A75">
        <v>72</v>
      </c>
      <c r="B75" s="4" t="s">
        <v>62</v>
      </c>
      <c r="C75">
        <v>23</v>
      </c>
      <c r="D75">
        <v>28</v>
      </c>
      <c r="E75">
        <v>33</v>
      </c>
      <c r="F75">
        <v>34</v>
      </c>
      <c r="G75">
        <v>34</v>
      </c>
      <c r="H75">
        <v>34</v>
      </c>
      <c r="I75">
        <v>36</v>
      </c>
      <c r="J75">
        <v>45</v>
      </c>
      <c r="K75">
        <v>46</v>
      </c>
      <c r="L75">
        <v>53</v>
      </c>
      <c r="M75">
        <v>55</v>
      </c>
      <c r="N75" s="42">
        <v>70</v>
      </c>
      <c r="O75">
        <v>70</v>
      </c>
      <c r="P75">
        <v>81</v>
      </c>
      <c r="Q75">
        <v>92</v>
      </c>
      <c r="R75">
        <v>73</v>
      </c>
      <c r="S75" s="42">
        <v>58</v>
      </c>
      <c r="T75" s="42">
        <v>52</v>
      </c>
      <c r="U75" s="42">
        <v>16</v>
      </c>
      <c r="V75" s="42">
        <v>4</v>
      </c>
      <c r="W75" s="42">
        <v>1</v>
      </c>
      <c r="X75" s="42">
        <v>27</v>
      </c>
      <c r="Y75" s="42">
        <v>35</v>
      </c>
      <c r="Z75" s="42">
        <v>33</v>
      </c>
      <c r="AA75" s="42">
        <v>37</v>
      </c>
      <c r="AB75" s="42">
        <v>30</v>
      </c>
      <c r="AC75" s="42">
        <v>22</v>
      </c>
      <c r="AD75" s="42">
        <v>38</v>
      </c>
      <c r="AE75" s="42">
        <v>45</v>
      </c>
      <c r="AF75" s="42">
        <v>47</v>
      </c>
      <c r="AG75" s="42">
        <v>53</v>
      </c>
      <c r="AH75" s="42">
        <v>46</v>
      </c>
      <c r="AI75" s="42">
        <v>78</v>
      </c>
      <c r="AJ75" s="42">
        <v>69</v>
      </c>
      <c r="AK75" s="42">
        <v>95</v>
      </c>
      <c r="AL75" s="42">
        <v>97</v>
      </c>
      <c r="AM75" s="42">
        <v>84</v>
      </c>
      <c r="AN75" s="42">
        <v>84</v>
      </c>
      <c r="AO75" s="42">
        <v>72</v>
      </c>
      <c r="AP75" s="42">
        <v>38</v>
      </c>
      <c r="AQ75" s="42">
        <v>11</v>
      </c>
      <c r="AR75" s="42">
        <v>2</v>
      </c>
    </row>
    <row r="76" spans="1:44">
      <c r="A76">
        <v>73</v>
      </c>
      <c r="B76" s="4" t="s">
        <v>63</v>
      </c>
      <c r="C76" s="44">
        <v>32</v>
      </c>
      <c r="D76" s="44">
        <v>52</v>
      </c>
      <c r="E76" s="44">
        <v>52</v>
      </c>
      <c r="F76" s="44">
        <v>57</v>
      </c>
      <c r="G76" s="44">
        <v>48</v>
      </c>
      <c r="H76" s="44">
        <v>67</v>
      </c>
      <c r="I76" s="44">
        <v>60</v>
      </c>
      <c r="J76" s="44">
        <v>67</v>
      </c>
      <c r="K76" s="44">
        <v>86</v>
      </c>
      <c r="L76" s="44">
        <v>90</v>
      </c>
      <c r="M76" s="44">
        <v>116</v>
      </c>
      <c r="N76" s="44">
        <v>115</v>
      </c>
      <c r="O76" s="44">
        <v>121</v>
      </c>
      <c r="P76" s="44">
        <v>150</v>
      </c>
      <c r="Q76" s="44">
        <v>108</v>
      </c>
      <c r="R76" s="44">
        <v>113</v>
      </c>
      <c r="S76" s="47">
        <v>83</v>
      </c>
      <c r="T76" s="47">
        <v>58</v>
      </c>
      <c r="U76" s="47">
        <v>22</v>
      </c>
      <c r="V76" s="47">
        <v>4</v>
      </c>
      <c r="W76" s="47"/>
      <c r="X76" s="44">
        <v>45</v>
      </c>
      <c r="Y76" s="44">
        <v>43</v>
      </c>
      <c r="Z76" s="44">
        <v>59</v>
      </c>
      <c r="AA76" s="44">
        <v>50</v>
      </c>
      <c r="AB76" s="44">
        <v>42</v>
      </c>
      <c r="AC76" s="44">
        <v>43</v>
      </c>
      <c r="AD76" s="44">
        <v>48</v>
      </c>
      <c r="AE76" s="44">
        <v>78</v>
      </c>
      <c r="AF76" s="44">
        <v>78</v>
      </c>
      <c r="AG76" s="44">
        <v>90</v>
      </c>
      <c r="AH76" s="44">
        <v>108</v>
      </c>
      <c r="AI76" s="44">
        <v>106</v>
      </c>
      <c r="AJ76" s="44">
        <v>132</v>
      </c>
      <c r="AK76" s="44">
        <v>163</v>
      </c>
      <c r="AL76" s="44">
        <v>131</v>
      </c>
      <c r="AM76" s="44">
        <v>146</v>
      </c>
      <c r="AN76" s="47">
        <v>133</v>
      </c>
      <c r="AO76" s="42">
        <v>107</v>
      </c>
      <c r="AP76" s="42">
        <v>52</v>
      </c>
      <c r="AQ76" s="42">
        <v>21</v>
      </c>
      <c r="AR76" s="42">
        <v>5</v>
      </c>
    </row>
    <row r="77" spans="1:44">
      <c r="A77">
        <v>74</v>
      </c>
      <c r="B77" s="4" t="s">
        <v>65</v>
      </c>
      <c r="C77" s="47">
        <v>5692</v>
      </c>
      <c r="D77" s="47">
        <v>6423</v>
      </c>
      <c r="E77" s="47">
        <v>6823</v>
      </c>
      <c r="F77" s="47">
        <v>7094</v>
      </c>
      <c r="G77" s="47">
        <v>5827</v>
      </c>
      <c r="H77" s="47">
        <v>6664</v>
      </c>
      <c r="I77" s="47">
        <v>8205</v>
      </c>
      <c r="J77" s="47">
        <v>9984</v>
      </c>
      <c r="K77" s="47">
        <v>11261</v>
      </c>
      <c r="L77" s="47">
        <v>9774</v>
      </c>
      <c r="M77" s="47">
        <v>9545</v>
      </c>
      <c r="N77" s="47">
        <v>9959</v>
      </c>
      <c r="O77" s="47">
        <v>12336</v>
      </c>
      <c r="P77" s="47">
        <v>14003</v>
      </c>
      <c r="Q77" s="47">
        <v>10574</v>
      </c>
      <c r="R77" s="47">
        <v>8590</v>
      </c>
      <c r="S77" s="47">
        <v>6566</v>
      </c>
      <c r="T77" s="47">
        <v>3360</v>
      </c>
      <c r="U77" s="47">
        <v>1079</v>
      </c>
      <c r="V77" s="47">
        <v>210</v>
      </c>
      <c r="W77" s="47">
        <v>28</v>
      </c>
      <c r="X77" s="47">
        <v>5500</v>
      </c>
      <c r="Y77" s="47">
        <v>5933</v>
      </c>
      <c r="Z77" s="47">
        <v>6802</v>
      </c>
      <c r="AA77" s="47">
        <v>6808</v>
      </c>
      <c r="AB77" s="47">
        <v>6577</v>
      </c>
      <c r="AC77" s="47">
        <v>7212</v>
      </c>
      <c r="AD77" s="47">
        <v>8801</v>
      </c>
      <c r="AE77" s="47">
        <v>10523</v>
      </c>
      <c r="AF77" s="47">
        <v>12257</v>
      </c>
      <c r="AG77" s="47">
        <v>11289</v>
      </c>
      <c r="AH77" s="47">
        <v>11179</v>
      </c>
      <c r="AI77" s="47">
        <v>11683</v>
      </c>
      <c r="AJ77" s="47">
        <v>14445</v>
      </c>
      <c r="AK77" s="47">
        <v>16687</v>
      </c>
      <c r="AL77" s="47">
        <v>13489</v>
      </c>
      <c r="AM77" s="47">
        <v>11362</v>
      </c>
      <c r="AN77" s="47">
        <v>9499</v>
      </c>
      <c r="AO77" s="42">
        <v>6637</v>
      </c>
      <c r="AP77" s="42">
        <v>3273</v>
      </c>
      <c r="AQ77" s="42">
        <v>928</v>
      </c>
      <c r="AR77" s="42">
        <v>159</v>
      </c>
    </row>
    <row r="78" spans="1:44">
      <c r="A78">
        <v>75</v>
      </c>
      <c r="B78" s="4" t="s">
        <v>216</v>
      </c>
      <c r="C78" s="48">
        <v>294</v>
      </c>
      <c r="D78" s="48">
        <v>368</v>
      </c>
      <c r="E78" s="48">
        <v>404</v>
      </c>
      <c r="F78" s="48">
        <v>374</v>
      </c>
      <c r="G78" s="48">
        <v>278</v>
      </c>
      <c r="H78" s="48">
        <v>360</v>
      </c>
      <c r="I78" s="48">
        <v>442</v>
      </c>
      <c r="J78" s="48">
        <v>532</v>
      </c>
      <c r="K78" s="48">
        <v>603</v>
      </c>
      <c r="L78" s="48">
        <v>561</v>
      </c>
      <c r="M78" s="48">
        <v>598</v>
      </c>
      <c r="N78" s="48">
        <v>693</v>
      </c>
      <c r="O78" s="48">
        <v>754</v>
      </c>
      <c r="P78" s="48">
        <v>789</v>
      </c>
      <c r="Q78" s="48">
        <v>667</v>
      </c>
      <c r="R78" s="48">
        <v>635</v>
      </c>
      <c r="S78" s="59">
        <v>583</v>
      </c>
      <c r="T78" s="59">
        <v>302</v>
      </c>
      <c r="U78" s="59">
        <v>103</v>
      </c>
      <c r="V78" s="59">
        <v>30</v>
      </c>
      <c r="W78" s="59">
        <v>3</v>
      </c>
      <c r="X78" s="48">
        <v>273</v>
      </c>
      <c r="Y78" s="48">
        <v>312</v>
      </c>
      <c r="Z78" s="48">
        <v>415</v>
      </c>
      <c r="AA78" s="48">
        <v>345</v>
      </c>
      <c r="AB78" s="48">
        <v>232</v>
      </c>
      <c r="AC78" s="48">
        <v>296</v>
      </c>
      <c r="AD78" s="48">
        <v>410</v>
      </c>
      <c r="AE78" s="48">
        <v>492</v>
      </c>
      <c r="AF78" s="48">
        <v>627</v>
      </c>
      <c r="AG78" s="48">
        <v>608</v>
      </c>
      <c r="AH78" s="48">
        <v>650</v>
      </c>
      <c r="AI78" s="48">
        <v>668</v>
      </c>
      <c r="AJ78" s="48">
        <v>861</v>
      </c>
      <c r="AK78" s="48">
        <v>992</v>
      </c>
      <c r="AL78" s="48">
        <v>859</v>
      </c>
      <c r="AM78" s="48">
        <v>890</v>
      </c>
      <c r="AN78" s="59">
        <v>692</v>
      </c>
      <c r="AO78" s="42">
        <v>525</v>
      </c>
      <c r="AP78" s="42">
        <v>269</v>
      </c>
      <c r="AQ78" s="42">
        <v>92</v>
      </c>
      <c r="AR78" s="42">
        <v>20</v>
      </c>
    </row>
    <row r="79" spans="1:44">
      <c r="A79">
        <v>76</v>
      </c>
      <c r="B79" s="4" t="s">
        <v>217</v>
      </c>
      <c r="C79" s="47">
        <v>611</v>
      </c>
      <c r="D79" s="47">
        <v>594</v>
      </c>
      <c r="E79" s="47">
        <v>558</v>
      </c>
      <c r="F79" s="47">
        <v>647</v>
      </c>
      <c r="G79" s="47">
        <v>664</v>
      </c>
      <c r="H79" s="47">
        <v>776</v>
      </c>
      <c r="I79" s="47">
        <v>917</v>
      </c>
      <c r="J79" s="47">
        <v>996</v>
      </c>
      <c r="K79" s="47">
        <v>967</v>
      </c>
      <c r="L79" s="47">
        <v>884</v>
      </c>
      <c r="M79" s="47">
        <v>904</v>
      </c>
      <c r="N79" s="47">
        <v>879</v>
      </c>
      <c r="O79" s="47">
        <v>931</v>
      </c>
      <c r="P79" s="47">
        <v>1093</v>
      </c>
      <c r="Q79" s="47">
        <v>833</v>
      </c>
      <c r="R79" s="47">
        <v>736</v>
      </c>
      <c r="S79" s="47">
        <v>599</v>
      </c>
      <c r="T79" s="47">
        <v>308</v>
      </c>
      <c r="U79" s="47">
        <v>121</v>
      </c>
      <c r="V79" s="47">
        <v>23</v>
      </c>
      <c r="W79" s="47">
        <v>3</v>
      </c>
      <c r="X79" s="47">
        <v>548</v>
      </c>
      <c r="Y79" s="47">
        <v>576</v>
      </c>
      <c r="Z79" s="47">
        <v>566</v>
      </c>
      <c r="AA79" s="47">
        <v>683</v>
      </c>
      <c r="AB79" s="47">
        <v>737</v>
      </c>
      <c r="AC79" s="47">
        <v>602</v>
      </c>
      <c r="AD79" s="47">
        <v>796</v>
      </c>
      <c r="AE79" s="47">
        <v>872</v>
      </c>
      <c r="AF79" s="47">
        <v>904</v>
      </c>
      <c r="AG79" s="47">
        <v>827</v>
      </c>
      <c r="AH79" s="47">
        <v>839</v>
      </c>
      <c r="AI79" s="47">
        <v>879</v>
      </c>
      <c r="AJ79" s="47">
        <v>1051</v>
      </c>
      <c r="AK79" s="47">
        <v>1245</v>
      </c>
      <c r="AL79" s="47">
        <v>1018</v>
      </c>
      <c r="AM79" s="47">
        <v>1022</v>
      </c>
      <c r="AN79" s="47">
        <v>849</v>
      </c>
      <c r="AO79" s="42">
        <v>563</v>
      </c>
      <c r="AP79" s="42">
        <v>271</v>
      </c>
      <c r="AQ79" s="42">
        <v>89</v>
      </c>
      <c r="AR79" s="42">
        <v>21</v>
      </c>
    </row>
    <row r="80" spans="1:44">
      <c r="A80">
        <v>77</v>
      </c>
      <c r="B80" s="4" t="s">
        <v>66</v>
      </c>
      <c r="C80" s="44">
        <v>416</v>
      </c>
      <c r="D80" s="44">
        <v>433</v>
      </c>
      <c r="E80" s="44">
        <v>499</v>
      </c>
      <c r="F80" s="44">
        <v>468</v>
      </c>
      <c r="G80" s="44">
        <v>333</v>
      </c>
      <c r="H80" s="44">
        <v>484</v>
      </c>
      <c r="I80" s="44">
        <v>545</v>
      </c>
      <c r="J80" s="44">
        <v>660</v>
      </c>
      <c r="K80" s="44">
        <v>817</v>
      </c>
      <c r="L80" s="44">
        <v>763</v>
      </c>
      <c r="M80" s="44">
        <v>763</v>
      </c>
      <c r="N80" s="44">
        <v>769</v>
      </c>
      <c r="O80" s="44">
        <v>824</v>
      </c>
      <c r="P80" s="44">
        <v>846</v>
      </c>
      <c r="Q80" s="44">
        <v>626</v>
      </c>
      <c r="R80" s="44">
        <v>616</v>
      </c>
      <c r="S80" s="47">
        <v>507</v>
      </c>
      <c r="T80" s="47">
        <v>261</v>
      </c>
      <c r="U80" s="47">
        <v>95</v>
      </c>
      <c r="V80" s="47">
        <v>15</v>
      </c>
      <c r="W80" s="47">
        <v>7</v>
      </c>
      <c r="X80" s="44">
        <v>399</v>
      </c>
      <c r="Y80" s="44">
        <v>407</v>
      </c>
      <c r="Z80" s="44">
        <v>530</v>
      </c>
      <c r="AA80" s="44">
        <v>516</v>
      </c>
      <c r="AB80" s="44">
        <v>430</v>
      </c>
      <c r="AC80" s="44">
        <v>485</v>
      </c>
      <c r="AD80" s="44">
        <v>579</v>
      </c>
      <c r="AE80" s="44">
        <v>693</v>
      </c>
      <c r="AF80" s="44">
        <v>781</v>
      </c>
      <c r="AG80" s="44">
        <v>776</v>
      </c>
      <c r="AH80" s="44">
        <v>781</v>
      </c>
      <c r="AI80" s="44">
        <v>787</v>
      </c>
      <c r="AJ80" s="44">
        <v>838</v>
      </c>
      <c r="AK80" s="44">
        <v>1000</v>
      </c>
      <c r="AL80" s="44">
        <v>840</v>
      </c>
      <c r="AM80" s="44">
        <v>775</v>
      </c>
      <c r="AN80" s="47">
        <v>692</v>
      </c>
      <c r="AO80" s="42">
        <v>487</v>
      </c>
      <c r="AP80" s="42">
        <v>243</v>
      </c>
      <c r="AQ80" s="42">
        <v>69</v>
      </c>
      <c r="AR80" s="42">
        <v>17</v>
      </c>
    </row>
    <row r="81" spans="1:44">
      <c r="A81">
        <v>78</v>
      </c>
      <c r="B81" s="4" t="s">
        <v>67</v>
      </c>
      <c r="C81" s="44">
        <v>111</v>
      </c>
      <c r="D81" s="44">
        <v>197</v>
      </c>
      <c r="E81" s="44">
        <v>222</v>
      </c>
      <c r="F81" s="44">
        <v>191</v>
      </c>
      <c r="G81" s="44">
        <v>66</v>
      </c>
      <c r="H81" s="44">
        <v>77</v>
      </c>
      <c r="I81" s="44">
        <v>129</v>
      </c>
      <c r="J81" s="44">
        <v>216</v>
      </c>
      <c r="K81" s="44">
        <v>268</v>
      </c>
      <c r="L81" s="44">
        <v>222</v>
      </c>
      <c r="M81" s="44">
        <v>214</v>
      </c>
      <c r="N81" s="44">
        <v>222</v>
      </c>
      <c r="O81" s="44">
        <v>261</v>
      </c>
      <c r="P81" s="44">
        <v>284</v>
      </c>
      <c r="Q81" s="44">
        <v>207</v>
      </c>
      <c r="R81" s="44">
        <v>172</v>
      </c>
      <c r="S81" s="47">
        <v>159</v>
      </c>
      <c r="T81" s="47">
        <v>63</v>
      </c>
      <c r="U81" s="47">
        <v>27</v>
      </c>
      <c r="V81" s="47">
        <v>1</v>
      </c>
      <c r="W81" s="47"/>
      <c r="X81" s="44">
        <v>108</v>
      </c>
      <c r="Y81" s="44">
        <v>171</v>
      </c>
      <c r="Z81" s="44">
        <v>231</v>
      </c>
      <c r="AA81" s="44">
        <v>171</v>
      </c>
      <c r="AB81" s="44">
        <v>93</v>
      </c>
      <c r="AC81" s="44">
        <v>95</v>
      </c>
      <c r="AD81" s="44">
        <v>128</v>
      </c>
      <c r="AE81" s="44">
        <v>267</v>
      </c>
      <c r="AF81" s="44">
        <v>259</v>
      </c>
      <c r="AG81" s="44">
        <v>237</v>
      </c>
      <c r="AH81" s="44">
        <v>221</v>
      </c>
      <c r="AI81" s="44">
        <v>232</v>
      </c>
      <c r="AJ81" s="44">
        <v>283</v>
      </c>
      <c r="AK81" s="44">
        <v>317</v>
      </c>
      <c r="AL81" s="44">
        <v>254</v>
      </c>
      <c r="AM81" s="44">
        <v>227</v>
      </c>
      <c r="AN81" s="47">
        <v>192</v>
      </c>
      <c r="AO81" s="42">
        <v>133</v>
      </c>
      <c r="AP81" s="42">
        <v>62</v>
      </c>
      <c r="AQ81" s="42">
        <v>23</v>
      </c>
      <c r="AR81" s="42">
        <v>5</v>
      </c>
    </row>
    <row r="82" spans="1:44">
      <c r="A82">
        <v>79</v>
      </c>
      <c r="B82" s="4" t="s">
        <v>68</v>
      </c>
      <c r="C82" s="44">
        <v>256</v>
      </c>
      <c r="D82" s="44">
        <v>276</v>
      </c>
      <c r="E82" s="44">
        <v>274</v>
      </c>
      <c r="F82" s="44">
        <v>267</v>
      </c>
      <c r="G82" s="44">
        <v>152</v>
      </c>
      <c r="H82" s="44">
        <v>162</v>
      </c>
      <c r="I82" s="44">
        <v>265</v>
      </c>
      <c r="J82" s="44">
        <v>322</v>
      </c>
      <c r="K82" s="44">
        <v>376</v>
      </c>
      <c r="L82" s="44">
        <v>335</v>
      </c>
      <c r="M82" s="44">
        <v>321</v>
      </c>
      <c r="N82" s="44">
        <v>319</v>
      </c>
      <c r="O82" s="44">
        <v>341</v>
      </c>
      <c r="P82" s="44">
        <v>329</v>
      </c>
      <c r="Q82" s="44">
        <v>256</v>
      </c>
      <c r="R82" s="44">
        <v>194</v>
      </c>
      <c r="S82" s="47">
        <v>182</v>
      </c>
      <c r="T82" s="47">
        <v>100</v>
      </c>
      <c r="U82" s="47">
        <v>36</v>
      </c>
      <c r="V82" s="47">
        <v>7</v>
      </c>
      <c r="W82" s="47">
        <v>2</v>
      </c>
      <c r="X82" s="44">
        <v>212</v>
      </c>
      <c r="Y82" s="44">
        <v>269</v>
      </c>
      <c r="Z82" s="44">
        <v>322</v>
      </c>
      <c r="AA82" s="44">
        <v>269</v>
      </c>
      <c r="AB82" s="44">
        <v>167</v>
      </c>
      <c r="AC82" s="44">
        <v>195</v>
      </c>
      <c r="AD82" s="44">
        <v>278</v>
      </c>
      <c r="AE82" s="44">
        <v>326</v>
      </c>
      <c r="AF82" s="44">
        <v>427</v>
      </c>
      <c r="AG82" s="44">
        <v>418</v>
      </c>
      <c r="AH82" s="44">
        <v>367</v>
      </c>
      <c r="AI82" s="44">
        <v>337</v>
      </c>
      <c r="AJ82" s="44">
        <v>363</v>
      </c>
      <c r="AK82" s="44">
        <v>361</v>
      </c>
      <c r="AL82" s="44">
        <v>296</v>
      </c>
      <c r="AM82" s="44">
        <v>284</v>
      </c>
      <c r="AN82" s="47">
        <v>246</v>
      </c>
      <c r="AO82" s="42">
        <v>195</v>
      </c>
      <c r="AP82" s="42">
        <v>98</v>
      </c>
      <c r="AQ82" s="42">
        <v>27</v>
      </c>
      <c r="AR82" s="42">
        <v>4</v>
      </c>
    </row>
    <row r="83" spans="1:44">
      <c r="A83">
        <v>80</v>
      </c>
      <c r="B83" s="4" t="s">
        <v>69</v>
      </c>
      <c r="C83" s="44">
        <v>90</v>
      </c>
      <c r="D83" s="44">
        <v>116</v>
      </c>
      <c r="E83" s="44">
        <v>149</v>
      </c>
      <c r="F83" s="44">
        <v>131</v>
      </c>
      <c r="G83" s="44">
        <v>84</v>
      </c>
      <c r="H83" s="44">
        <v>94</v>
      </c>
      <c r="I83" s="44">
        <v>123</v>
      </c>
      <c r="J83" s="44">
        <v>169</v>
      </c>
      <c r="K83" s="44">
        <v>185</v>
      </c>
      <c r="L83" s="44">
        <v>168</v>
      </c>
      <c r="M83" s="44">
        <v>193</v>
      </c>
      <c r="N83" s="44">
        <v>214</v>
      </c>
      <c r="O83" s="44">
        <v>241</v>
      </c>
      <c r="P83" s="44">
        <v>330</v>
      </c>
      <c r="Q83" s="44">
        <v>223</v>
      </c>
      <c r="R83" s="44">
        <v>219</v>
      </c>
      <c r="S83" s="47">
        <v>184</v>
      </c>
      <c r="T83" s="47">
        <v>112</v>
      </c>
      <c r="U83" s="47">
        <v>46</v>
      </c>
      <c r="V83" s="47">
        <v>4</v>
      </c>
      <c r="W83" s="47">
        <v>1</v>
      </c>
      <c r="X83" s="44">
        <v>108</v>
      </c>
      <c r="Y83" s="44">
        <v>122</v>
      </c>
      <c r="Z83" s="44">
        <v>136</v>
      </c>
      <c r="AA83" s="44">
        <v>138</v>
      </c>
      <c r="AB83" s="44">
        <v>96</v>
      </c>
      <c r="AC83" s="44">
        <v>96</v>
      </c>
      <c r="AD83" s="44">
        <v>124</v>
      </c>
      <c r="AE83" s="44">
        <v>157</v>
      </c>
      <c r="AF83" s="44">
        <v>180</v>
      </c>
      <c r="AG83" s="44">
        <v>203</v>
      </c>
      <c r="AH83" s="44">
        <v>217</v>
      </c>
      <c r="AI83" s="44">
        <v>226</v>
      </c>
      <c r="AJ83" s="44">
        <v>270</v>
      </c>
      <c r="AK83" s="44">
        <v>334</v>
      </c>
      <c r="AL83" s="44">
        <v>277</v>
      </c>
      <c r="AM83" s="44">
        <v>319</v>
      </c>
      <c r="AN83" s="47">
        <v>265</v>
      </c>
      <c r="AO83" s="42">
        <v>204</v>
      </c>
      <c r="AP83" s="42">
        <v>113</v>
      </c>
      <c r="AQ83" s="42">
        <v>27</v>
      </c>
      <c r="AR83" s="42">
        <v>1</v>
      </c>
    </row>
    <row r="84" spans="1:44">
      <c r="A84">
        <v>81</v>
      </c>
      <c r="B84" s="4" t="s">
        <v>70</v>
      </c>
      <c r="C84" s="44">
        <v>43</v>
      </c>
      <c r="D84" s="44">
        <v>57</v>
      </c>
      <c r="E84" s="44">
        <v>71</v>
      </c>
      <c r="F84" s="44">
        <v>68</v>
      </c>
      <c r="G84" s="44">
        <v>43</v>
      </c>
      <c r="H84" s="44">
        <v>69</v>
      </c>
      <c r="I84" s="44">
        <v>68</v>
      </c>
      <c r="J84" s="44">
        <v>86</v>
      </c>
      <c r="K84" s="44">
        <v>130</v>
      </c>
      <c r="L84" s="44">
        <v>96</v>
      </c>
      <c r="M84" s="44">
        <v>97</v>
      </c>
      <c r="N84" s="44">
        <v>146</v>
      </c>
      <c r="O84" s="44">
        <v>150</v>
      </c>
      <c r="P84" s="44">
        <v>168</v>
      </c>
      <c r="Q84" s="44">
        <v>141</v>
      </c>
      <c r="R84" s="44">
        <v>144</v>
      </c>
      <c r="S84" s="47">
        <v>114</v>
      </c>
      <c r="T84" s="47">
        <v>68</v>
      </c>
      <c r="U84" s="47">
        <v>23</v>
      </c>
      <c r="V84" s="47">
        <v>5</v>
      </c>
      <c r="W84" s="47"/>
      <c r="X84" s="44">
        <v>52</v>
      </c>
      <c r="Y84" s="44">
        <v>64</v>
      </c>
      <c r="Z84" s="44">
        <v>71</v>
      </c>
      <c r="AA84" s="44">
        <v>65</v>
      </c>
      <c r="AB84" s="44">
        <v>48</v>
      </c>
      <c r="AC84" s="44">
        <v>51</v>
      </c>
      <c r="AD84" s="44">
        <v>67</v>
      </c>
      <c r="AE84" s="44">
        <v>91</v>
      </c>
      <c r="AF84" s="44">
        <v>112</v>
      </c>
      <c r="AG84" s="44">
        <v>111</v>
      </c>
      <c r="AH84" s="44">
        <v>127</v>
      </c>
      <c r="AI84" s="44">
        <v>121</v>
      </c>
      <c r="AJ84" s="44">
        <v>150</v>
      </c>
      <c r="AK84" s="44">
        <v>177</v>
      </c>
      <c r="AL84" s="44">
        <v>169</v>
      </c>
      <c r="AM84" s="44">
        <v>181</v>
      </c>
      <c r="AN84" s="47">
        <v>152</v>
      </c>
      <c r="AO84" s="42">
        <v>119</v>
      </c>
      <c r="AP84" s="42">
        <v>47</v>
      </c>
      <c r="AQ84" s="42">
        <v>12</v>
      </c>
      <c r="AR84" s="42">
        <v>3</v>
      </c>
    </row>
    <row r="85" spans="1:44">
      <c r="A85">
        <v>82</v>
      </c>
      <c r="B85" s="4" t="s">
        <v>71</v>
      </c>
      <c r="C85" s="44">
        <v>49</v>
      </c>
      <c r="D85" s="44">
        <v>46</v>
      </c>
      <c r="E85" s="44">
        <v>54</v>
      </c>
      <c r="F85" s="44">
        <v>55</v>
      </c>
      <c r="G85" s="44">
        <v>38</v>
      </c>
      <c r="H85" s="44">
        <v>39</v>
      </c>
      <c r="I85" s="44">
        <v>47</v>
      </c>
      <c r="J85" s="44">
        <v>68</v>
      </c>
      <c r="K85" s="44">
        <v>83</v>
      </c>
      <c r="L85" s="44">
        <v>82</v>
      </c>
      <c r="M85" s="44">
        <v>82</v>
      </c>
      <c r="N85" s="44">
        <v>103</v>
      </c>
      <c r="O85" s="44">
        <v>118</v>
      </c>
      <c r="P85" s="44">
        <v>129</v>
      </c>
      <c r="Q85" s="44">
        <v>121</v>
      </c>
      <c r="R85" s="44">
        <v>113</v>
      </c>
      <c r="S85" s="47">
        <v>94</v>
      </c>
      <c r="T85" s="47">
        <v>47</v>
      </c>
      <c r="U85" s="47">
        <v>19</v>
      </c>
      <c r="V85" s="47">
        <v>3</v>
      </c>
      <c r="W85" s="47">
        <v>3</v>
      </c>
      <c r="X85" s="44">
        <v>34</v>
      </c>
      <c r="Y85" s="44">
        <v>45</v>
      </c>
      <c r="Z85" s="44">
        <v>47</v>
      </c>
      <c r="AA85" s="44">
        <v>63</v>
      </c>
      <c r="AB85" s="44">
        <v>33</v>
      </c>
      <c r="AC85" s="44">
        <v>57</v>
      </c>
      <c r="AD85" s="44">
        <v>57</v>
      </c>
      <c r="AE85" s="44">
        <v>69</v>
      </c>
      <c r="AF85" s="44">
        <v>80</v>
      </c>
      <c r="AG85" s="44">
        <v>79</v>
      </c>
      <c r="AH85" s="44">
        <v>65</v>
      </c>
      <c r="AI85" s="44">
        <v>99</v>
      </c>
      <c r="AJ85" s="44">
        <v>126</v>
      </c>
      <c r="AK85" s="44">
        <v>161</v>
      </c>
      <c r="AL85" s="44">
        <v>146</v>
      </c>
      <c r="AM85" s="44">
        <v>130</v>
      </c>
      <c r="AN85" s="47">
        <v>132</v>
      </c>
      <c r="AO85" s="42">
        <v>101</v>
      </c>
      <c r="AP85" s="42">
        <v>44</v>
      </c>
      <c r="AQ85" s="42">
        <v>9</v>
      </c>
      <c r="AR85" s="42">
        <v>6</v>
      </c>
    </row>
    <row r="86" spans="1:44">
      <c r="A86">
        <v>83</v>
      </c>
      <c r="B86" s="4" t="s">
        <v>72</v>
      </c>
      <c r="C86" s="44">
        <v>47</v>
      </c>
      <c r="D86" s="44">
        <v>51</v>
      </c>
      <c r="E86" s="44">
        <v>71</v>
      </c>
      <c r="F86" s="44">
        <v>72</v>
      </c>
      <c r="G86" s="44">
        <v>80</v>
      </c>
      <c r="H86" s="44">
        <v>91</v>
      </c>
      <c r="I86" s="44">
        <v>84</v>
      </c>
      <c r="J86" s="44">
        <v>100</v>
      </c>
      <c r="K86" s="44">
        <v>112</v>
      </c>
      <c r="L86" s="44">
        <v>107</v>
      </c>
      <c r="M86" s="44">
        <v>126</v>
      </c>
      <c r="N86" s="44">
        <v>147</v>
      </c>
      <c r="O86" s="44">
        <v>179</v>
      </c>
      <c r="P86" s="44">
        <v>171</v>
      </c>
      <c r="Q86" s="44">
        <v>131</v>
      </c>
      <c r="R86" s="44">
        <v>163</v>
      </c>
      <c r="S86" s="47">
        <v>122</v>
      </c>
      <c r="T86" s="47">
        <v>64</v>
      </c>
      <c r="U86" s="47">
        <v>17</v>
      </c>
      <c r="V86" s="47">
        <v>1</v>
      </c>
      <c r="W86" s="47"/>
      <c r="X86" s="44">
        <v>53</v>
      </c>
      <c r="Y86" s="44">
        <v>54</v>
      </c>
      <c r="Z86" s="44">
        <v>81</v>
      </c>
      <c r="AA86" s="44">
        <v>82</v>
      </c>
      <c r="AB86" s="44">
        <v>74</v>
      </c>
      <c r="AC86" s="44">
        <v>61</v>
      </c>
      <c r="AD86" s="44">
        <v>76</v>
      </c>
      <c r="AE86" s="44">
        <v>89</v>
      </c>
      <c r="AF86" s="44">
        <v>103</v>
      </c>
      <c r="AG86" s="44">
        <v>92</v>
      </c>
      <c r="AH86" s="44">
        <v>104</v>
      </c>
      <c r="AI86" s="44">
        <v>119</v>
      </c>
      <c r="AJ86" s="44">
        <v>184</v>
      </c>
      <c r="AK86" s="44">
        <v>221</v>
      </c>
      <c r="AL86" s="44">
        <v>173</v>
      </c>
      <c r="AM86" s="44">
        <v>205</v>
      </c>
      <c r="AN86" s="47">
        <v>186</v>
      </c>
      <c r="AO86" s="42">
        <v>90</v>
      </c>
      <c r="AP86" s="42">
        <v>45</v>
      </c>
      <c r="AQ86" s="42">
        <v>13</v>
      </c>
      <c r="AR86" s="42">
        <v>3</v>
      </c>
    </row>
    <row r="87" spans="1:44">
      <c r="A87">
        <v>84</v>
      </c>
      <c r="B87" s="4" t="s">
        <v>73</v>
      </c>
      <c r="C87" s="44">
        <v>144</v>
      </c>
      <c r="D87" s="44">
        <v>181</v>
      </c>
      <c r="E87" s="44">
        <v>185</v>
      </c>
      <c r="F87" s="44">
        <v>208</v>
      </c>
      <c r="G87" s="44">
        <v>106</v>
      </c>
      <c r="H87" s="44">
        <v>123</v>
      </c>
      <c r="I87" s="44">
        <v>137</v>
      </c>
      <c r="J87" s="44">
        <v>253</v>
      </c>
      <c r="K87" s="44">
        <v>295</v>
      </c>
      <c r="L87" s="44">
        <v>255</v>
      </c>
      <c r="M87" s="44">
        <v>224</v>
      </c>
      <c r="N87" s="44">
        <v>218</v>
      </c>
      <c r="O87" s="44">
        <v>280</v>
      </c>
      <c r="P87" s="44">
        <v>337</v>
      </c>
      <c r="Q87" s="44">
        <v>246</v>
      </c>
      <c r="R87" s="44">
        <v>210</v>
      </c>
      <c r="S87" s="47">
        <v>162</v>
      </c>
      <c r="T87" s="47">
        <v>98</v>
      </c>
      <c r="U87" s="47">
        <v>43</v>
      </c>
      <c r="V87" s="47">
        <v>10</v>
      </c>
      <c r="W87" s="47">
        <v>3</v>
      </c>
      <c r="X87" s="44">
        <v>144</v>
      </c>
      <c r="Y87" s="44">
        <v>184</v>
      </c>
      <c r="Z87" s="44">
        <v>219</v>
      </c>
      <c r="AA87" s="44">
        <v>191</v>
      </c>
      <c r="AB87" s="44">
        <v>214</v>
      </c>
      <c r="AC87" s="44">
        <v>180</v>
      </c>
      <c r="AD87" s="44">
        <v>199</v>
      </c>
      <c r="AE87" s="44">
        <v>253</v>
      </c>
      <c r="AF87" s="44">
        <v>313</v>
      </c>
      <c r="AG87" s="44">
        <v>269</v>
      </c>
      <c r="AH87" s="44">
        <v>233</v>
      </c>
      <c r="AI87" s="44">
        <v>206</v>
      </c>
      <c r="AJ87" s="44">
        <v>293</v>
      </c>
      <c r="AK87" s="44">
        <v>383</v>
      </c>
      <c r="AL87" s="44">
        <v>300</v>
      </c>
      <c r="AM87" s="44">
        <v>246</v>
      </c>
      <c r="AN87" s="47">
        <v>232</v>
      </c>
      <c r="AO87" s="42">
        <v>188</v>
      </c>
      <c r="AP87" s="42">
        <v>105</v>
      </c>
      <c r="AQ87" s="42">
        <v>36</v>
      </c>
      <c r="AR87" s="42">
        <v>4</v>
      </c>
    </row>
    <row r="88" spans="1:44">
      <c r="A88">
        <v>85</v>
      </c>
      <c r="B88" s="4" t="s">
        <v>74</v>
      </c>
      <c r="C88" s="44">
        <v>161</v>
      </c>
      <c r="D88" s="44">
        <v>166</v>
      </c>
      <c r="E88" s="44">
        <v>214</v>
      </c>
      <c r="F88" s="44">
        <v>232</v>
      </c>
      <c r="G88" s="44">
        <v>155</v>
      </c>
      <c r="H88" s="44">
        <v>165</v>
      </c>
      <c r="I88" s="44">
        <v>214</v>
      </c>
      <c r="J88" s="44">
        <v>254</v>
      </c>
      <c r="K88" s="44">
        <v>344</v>
      </c>
      <c r="L88" s="44">
        <v>317</v>
      </c>
      <c r="M88" s="44">
        <v>320</v>
      </c>
      <c r="N88" s="44">
        <v>304</v>
      </c>
      <c r="O88" s="44">
        <v>385</v>
      </c>
      <c r="P88" s="44">
        <v>412</v>
      </c>
      <c r="Q88" s="44">
        <v>332</v>
      </c>
      <c r="R88" s="44">
        <v>343</v>
      </c>
      <c r="S88" s="47">
        <v>281</v>
      </c>
      <c r="T88" s="47">
        <v>148</v>
      </c>
      <c r="U88" s="47">
        <v>58</v>
      </c>
      <c r="V88" s="47">
        <v>16</v>
      </c>
      <c r="W88" s="47">
        <v>2</v>
      </c>
      <c r="X88" s="44">
        <v>169</v>
      </c>
      <c r="Y88" s="44">
        <v>180</v>
      </c>
      <c r="Z88" s="44">
        <v>226</v>
      </c>
      <c r="AA88" s="44">
        <v>197</v>
      </c>
      <c r="AB88" s="44">
        <v>157</v>
      </c>
      <c r="AC88" s="44">
        <v>154</v>
      </c>
      <c r="AD88" s="44">
        <v>233</v>
      </c>
      <c r="AE88" s="44">
        <v>269</v>
      </c>
      <c r="AF88" s="44">
        <v>327</v>
      </c>
      <c r="AG88" s="44">
        <v>326</v>
      </c>
      <c r="AH88" s="44">
        <v>339</v>
      </c>
      <c r="AI88" s="44">
        <v>322</v>
      </c>
      <c r="AJ88" s="44">
        <v>423</v>
      </c>
      <c r="AK88" s="44">
        <v>467</v>
      </c>
      <c r="AL88" s="44">
        <v>413</v>
      </c>
      <c r="AM88" s="44">
        <v>423</v>
      </c>
      <c r="AN88" s="47">
        <v>393</v>
      </c>
      <c r="AO88" s="42">
        <v>269</v>
      </c>
      <c r="AP88" s="42">
        <v>126</v>
      </c>
      <c r="AQ88" s="42">
        <v>47</v>
      </c>
      <c r="AR88" s="42">
        <v>5</v>
      </c>
    </row>
    <row r="89" spans="1:44">
      <c r="A89">
        <v>86</v>
      </c>
      <c r="B89" s="4" t="s">
        <v>75</v>
      </c>
      <c r="C89" s="44">
        <v>231</v>
      </c>
      <c r="D89" s="44">
        <v>246</v>
      </c>
      <c r="E89" s="44">
        <v>254</v>
      </c>
      <c r="F89" s="44">
        <v>241</v>
      </c>
      <c r="G89" s="44">
        <v>269</v>
      </c>
      <c r="H89" s="44">
        <v>303</v>
      </c>
      <c r="I89" s="44">
        <v>320</v>
      </c>
      <c r="J89" s="44">
        <v>394</v>
      </c>
      <c r="K89" s="44">
        <v>357</v>
      </c>
      <c r="L89" s="44">
        <v>356</v>
      </c>
      <c r="M89" s="44">
        <v>338</v>
      </c>
      <c r="N89" s="44">
        <v>311</v>
      </c>
      <c r="O89" s="44">
        <v>370</v>
      </c>
      <c r="P89" s="44">
        <v>412</v>
      </c>
      <c r="Q89" s="44">
        <v>299</v>
      </c>
      <c r="R89" s="44">
        <v>303</v>
      </c>
      <c r="S89" s="47">
        <v>254</v>
      </c>
      <c r="T89" s="47">
        <v>114</v>
      </c>
      <c r="U89" s="47">
        <v>35</v>
      </c>
      <c r="V89" s="47">
        <v>3</v>
      </c>
      <c r="W89" s="47"/>
      <c r="X89" s="44">
        <v>208</v>
      </c>
      <c r="Y89" s="44">
        <v>232</v>
      </c>
      <c r="Z89" s="44">
        <v>244</v>
      </c>
      <c r="AA89" s="44">
        <v>227</v>
      </c>
      <c r="AB89" s="44">
        <v>167</v>
      </c>
      <c r="AC89" s="44">
        <v>197</v>
      </c>
      <c r="AD89" s="44">
        <v>283</v>
      </c>
      <c r="AE89" s="44">
        <v>309</v>
      </c>
      <c r="AF89" s="44">
        <v>352</v>
      </c>
      <c r="AG89" s="44">
        <v>329</v>
      </c>
      <c r="AH89" s="44">
        <v>300</v>
      </c>
      <c r="AI89" s="44">
        <v>329</v>
      </c>
      <c r="AJ89" s="44">
        <v>389</v>
      </c>
      <c r="AK89" s="44">
        <v>475</v>
      </c>
      <c r="AL89" s="44">
        <v>371</v>
      </c>
      <c r="AM89" s="44">
        <v>386</v>
      </c>
      <c r="AN89" s="47">
        <v>268</v>
      </c>
      <c r="AO89" s="42">
        <v>215</v>
      </c>
      <c r="AP89" s="42">
        <v>69</v>
      </c>
      <c r="AQ89" s="42">
        <v>26</v>
      </c>
      <c r="AR89" s="42">
        <v>4</v>
      </c>
    </row>
    <row r="90" spans="1:44">
      <c r="A90">
        <v>87</v>
      </c>
      <c r="B90" s="4" t="s">
        <v>76</v>
      </c>
      <c r="C90" s="42">
        <v>88</v>
      </c>
      <c r="D90" s="42">
        <v>103</v>
      </c>
      <c r="E90" s="42">
        <v>131</v>
      </c>
      <c r="F90" s="42">
        <v>114</v>
      </c>
      <c r="G90" s="42">
        <v>75</v>
      </c>
      <c r="H90" s="42">
        <v>78</v>
      </c>
      <c r="I90" s="42">
        <v>102</v>
      </c>
      <c r="J90" s="42">
        <v>156</v>
      </c>
      <c r="K90" s="42">
        <v>126</v>
      </c>
      <c r="L90" s="42">
        <v>149</v>
      </c>
      <c r="M90" s="42">
        <v>174</v>
      </c>
      <c r="N90" s="42">
        <v>168</v>
      </c>
      <c r="O90" s="42">
        <v>192</v>
      </c>
      <c r="P90" s="42">
        <v>210</v>
      </c>
      <c r="Q90" s="42">
        <v>134</v>
      </c>
      <c r="R90" s="42">
        <v>147</v>
      </c>
      <c r="S90" s="42">
        <v>141</v>
      </c>
      <c r="T90" s="42">
        <v>66</v>
      </c>
      <c r="U90" s="42">
        <v>20</v>
      </c>
      <c r="V90" s="42">
        <v>5</v>
      </c>
      <c r="W90" s="42">
        <v>1</v>
      </c>
      <c r="X90" s="42">
        <v>95</v>
      </c>
      <c r="Y90" s="42">
        <v>118</v>
      </c>
      <c r="Z90" s="42">
        <v>113</v>
      </c>
      <c r="AA90" s="42">
        <v>89</v>
      </c>
      <c r="AB90" s="42">
        <v>81</v>
      </c>
      <c r="AC90" s="42">
        <v>86</v>
      </c>
      <c r="AD90" s="42">
        <v>107</v>
      </c>
      <c r="AE90" s="42">
        <v>150</v>
      </c>
      <c r="AF90" s="42">
        <v>161</v>
      </c>
      <c r="AG90" s="42">
        <v>147</v>
      </c>
      <c r="AH90" s="42">
        <v>171</v>
      </c>
      <c r="AI90" s="42">
        <v>181</v>
      </c>
      <c r="AJ90" s="42">
        <v>196</v>
      </c>
      <c r="AK90" s="42">
        <v>209</v>
      </c>
      <c r="AL90" s="42">
        <v>175</v>
      </c>
      <c r="AM90" s="42">
        <v>213</v>
      </c>
      <c r="AN90" s="42">
        <v>176</v>
      </c>
      <c r="AO90" s="42">
        <v>100</v>
      </c>
      <c r="AP90" s="42">
        <v>52</v>
      </c>
      <c r="AQ90" s="42">
        <v>20</v>
      </c>
      <c r="AR90" s="42">
        <v>3</v>
      </c>
    </row>
    <row r="91" spans="1:44">
      <c r="A91">
        <v>88</v>
      </c>
      <c r="B91" s="4" t="s">
        <v>77</v>
      </c>
      <c r="C91" s="42">
        <v>46</v>
      </c>
      <c r="D91" s="42">
        <v>45</v>
      </c>
      <c r="E91" s="42">
        <v>61</v>
      </c>
      <c r="F91" s="42">
        <v>42</v>
      </c>
      <c r="G91" s="42">
        <v>46</v>
      </c>
      <c r="H91" s="42">
        <v>65</v>
      </c>
      <c r="I91" s="42">
        <v>70</v>
      </c>
      <c r="J91" s="42">
        <v>99</v>
      </c>
      <c r="K91" s="42">
        <v>93</v>
      </c>
      <c r="L91" s="42">
        <v>99</v>
      </c>
      <c r="M91" s="42">
        <v>82</v>
      </c>
      <c r="N91" s="42">
        <v>99</v>
      </c>
      <c r="O91" s="42">
        <v>82</v>
      </c>
      <c r="P91" s="42">
        <v>90</v>
      </c>
      <c r="Q91" s="42">
        <v>61</v>
      </c>
      <c r="R91" s="42">
        <v>74</v>
      </c>
      <c r="S91" s="42">
        <v>55</v>
      </c>
      <c r="T91" s="42">
        <v>41</v>
      </c>
      <c r="U91" s="42">
        <v>21</v>
      </c>
      <c r="V91" s="42">
        <v>2</v>
      </c>
      <c r="X91" s="42">
        <v>53</v>
      </c>
      <c r="Y91" s="42">
        <v>36</v>
      </c>
      <c r="Z91" s="42">
        <v>47</v>
      </c>
      <c r="AA91" s="42">
        <v>36</v>
      </c>
      <c r="AB91" s="42">
        <v>56</v>
      </c>
      <c r="AC91" s="42">
        <v>63</v>
      </c>
      <c r="AD91" s="42">
        <v>67</v>
      </c>
      <c r="AE91" s="42">
        <v>56</v>
      </c>
      <c r="AF91" s="42">
        <v>73</v>
      </c>
      <c r="AG91" s="42">
        <v>90</v>
      </c>
      <c r="AH91" s="42">
        <v>67</v>
      </c>
      <c r="AI91" s="42">
        <v>83</v>
      </c>
      <c r="AJ91" s="42">
        <v>83</v>
      </c>
      <c r="AK91" s="42">
        <v>94</v>
      </c>
      <c r="AL91" s="42">
        <v>87</v>
      </c>
      <c r="AM91" s="42">
        <v>88</v>
      </c>
      <c r="AN91" s="42">
        <v>86</v>
      </c>
      <c r="AO91" s="42">
        <v>72</v>
      </c>
      <c r="AP91" s="42">
        <v>30</v>
      </c>
      <c r="AQ91" s="42">
        <v>11</v>
      </c>
      <c r="AR91" s="42">
        <v>4</v>
      </c>
    </row>
    <row r="92" spans="1:44">
      <c r="A92">
        <v>89</v>
      </c>
      <c r="B92" s="30" t="s">
        <v>78</v>
      </c>
      <c r="C92" s="44">
        <v>18</v>
      </c>
      <c r="D92" s="44">
        <v>19</v>
      </c>
      <c r="E92" s="44">
        <v>21</v>
      </c>
      <c r="F92" s="44">
        <v>9</v>
      </c>
      <c r="G92" s="44">
        <v>34</v>
      </c>
      <c r="H92" s="44">
        <v>37</v>
      </c>
      <c r="I92" s="44">
        <v>38</v>
      </c>
      <c r="J92" s="44">
        <v>51</v>
      </c>
      <c r="K92" s="44">
        <v>58</v>
      </c>
      <c r="L92" s="44">
        <v>36</v>
      </c>
      <c r="M92" s="44">
        <v>42</v>
      </c>
      <c r="N92" s="44">
        <v>44</v>
      </c>
      <c r="O92" s="44">
        <v>47</v>
      </c>
      <c r="P92" s="44">
        <v>46</v>
      </c>
      <c r="Q92" s="44">
        <v>22</v>
      </c>
      <c r="R92" s="44">
        <v>28</v>
      </c>
      <c r="S92" s="47">
        <v>26</v>
      </c>
      <c r="T92" s="47">
        <v>12</v>
      </c>
      <c r="U92" s="47">
        <v>3</v>
      </c>
      <c r="V92" s="47">
        <v>1</v>
      </c>
      <c r="W92" s="47"/>
      <c r="X92" s="44">
        <v>17</v>
      </c>
      <c r="Y92" s="44">
        <v>18</v>
      </c>
      <c r="Z92" s="44">
        <v>23</v>
      </c>
      <c r="AA92" s="44">
        <v>16</v>
      </c>
      <c r="AB92" s="44">
        <v>43</v>
      </c>
      <c r="AC92" s="44">
        <v>42</v>
      </c>
      <c r="AD92" s="44">
        <v>38</v>
      </c>
      <c r="AE92" s="44">
        <v>39</v>
      </c>
      <c r="AF92" s="44">
        <v>51</v>
      </c>
      <c r="AG92" s="44">
        <v>34</v>
      </c>
      <c r="AH92" s="44">
        <v>35</v>
      </c>
      <c r="AI92" s="44">
        <v>38</v>
      </c>
      <c r="AJ92" s="44">
        <v>38</v>
      </c>
      <c r="AK92" s="44">
        <v>46</v>
      </c>
      <c r="AL92" s="44">
        <v>28</v>
      </c>
      <c r="AM92" s="44">
        <v>32</v>
      </c>
      <c r="AN92" s="47">
        <v>35</v>
      </c>
      <c r="AO92" s="42">
        <v>21</v>
      </c>
      <c r="AP92" s="42">
        <v>8</v>
      </c>
      <c r="AQ92" s="42">
        <v>3</v>
      </c>
    </row>
    <row r="93" spans="1:44">
      <c r="A93">
        <v>90</v>
      </c>
      <c r="B93" s="4" t="s">
        <v>79</v>
      </c>
      <c r="C93" s="42">
        <v>57</v>
      </c>
      <c r="D93" s="42">
        <v>62</v>
      </c>
      <c r="E93" s="42">
        <v>62</v>
      </c>
      <c r="F93" s="42">
        <v>75</v>
      </c>
      <c r="G93" s="42">
        <v>55</v>
      </c>
      <c r="H93" s="42">
        <v>54</v>
      </c>
      <c r="I93" s="42">
        <v>68</v>
      </c>
      <c r="J93" s="42">
        <v>103</v>
      </c>
      <c r="K93" s="42">
        <v>95</v>
      </c>
      <c r="L93" s="42">
        <v>94</v>
      </c>
      <c r="M93" s="42">
        <v>94</v>
      </c>
      <c r="N93" s="42">
        <v>102</v>
      </c>
      <c r="O93" s="42">
        <v>125</v>
      </c>
      <c r="P93" s="42">
        <v>154</v>
      </c>
      <c r="Q93" s="42">
        <v>130</v>
      </c>
      <c r="R93" s="42">
        <v>144</v>
      </c>
      <c r="S93" s="42">
        <v>88</v>
      </c>
      <c r="T93" s="42">
        <v>65</v>
      </c>
      <c r="U93" s="42">
        <v>22</v>
      </c>
      <c r="V93" s="42">
        <v>6</v>
      </c>
      <c r="W93" s="42">
        <v>1</v>
      </c>
      <c r="X93" s="42">
        <v>44</v>
      </c>
      <c r="Y93" s="42">
        <v>65</v>
      </c>
      <c r="Z93" s="42">
        <v>70</v>
      </c>
      <c r="AA93" s="42">
        <v>61</v>
      </c>
      <c r="AB93" s="42">
        <v>43</v>
      </c>
      <c r="AC93" s="42">
        <v>48</v>
      </c>
      <c r="AD93" s="42">
        <v>70</v>
      </c>
      <c r="AE93" s="42">
        <v>77</v>
      </c>
      <c r="AF93" s="42">
        <v>91</v>
      </c>
      <c r="AG93" s="42">
        <v>96</v>
      </c>
      <c r="AH93" s="42">
        <v>89</v>
      </c>
      <c r="AI93" s="42">
        <v>133</v>
      </c>
      <c r="AJ93" s="42">
        <v>136</v>
      </c>
      <c r="AK93" s="42">
        <v>187</v>
      </c>
      <c r="AL93" s="42">
        <v>176</v>
      </c>
      <c r="AM93" s="42">
        <v>164</v>
      </c>
      <c r="AN93" s="42">
        <v>150</v>
      </c>
      <c r="AO93" s="42">
        <v>130</v>
      </c>
      <c r="AP93" s="42">
        <v>80</v>
      </c>
      <c r="AQ93" s="42">
        <v>25</v>
      </c>
      <c r="AR93" s="42">
        <v>5</v>
      </c>
    </row>
    <row r="94" spans="1:44">
      <c r="A94">
        <v>91</v>
      </c>
      <c r="B94" s="4" t="s">
        <v>80</v>
      </c>
      <c r="C94">
        <v>36</v>
      </c>
      <c r="D94">
        <v>59</v>
      </c>
      <c r="E94">
        <v>69</v>
      </c>
      <c r="F94">
        <v>87</v>
      </c>
      <c r="G94">
        <v>43</v>
      </c>
      <c r="H94">
        <v>48</v>
      </c>
      <c r="I94">
        <v>65</v>
      </c>
      <c r="J94">
        <v>100</v>
      </c>
      <c r="K94">
        <v>98</v>
      </c>
      <c r="L94">
        <v>73</v>
      </c>
      <c r="M94">
        <v>100</v>
      </c>
      <c r="N94">
        <v>121</v>
      </c>
      <c r="O94">
        <v>150</v>
      </c>
      <c r="P94">
        <v>140</v>
      </c>
      <c r="Q94">
        <v>101</v>
      </c>
      <c r="R94">
        <v>88</v>
      </c>
      <c r="S94" s="42">
        <v>98</v>
      </c>
      <c r="T94" s="42">
        <v>60</v>
      </c>
      <c r="U94" s="42">
        <v>23</v>
      </c>
      <c r="V94" s="42">
        <v>8</v>
      </c>
      <c r="X94">
        <v>38</v>
      </c>
      <c r="Y94">
        <v>43</v>
      </c>
      <c r="Z94">
        <v>62</v>
      </c>
      <c r="AA94">
        <v>60</v>
      </c>
      <c r="AB94">
        <v>31</v>
      </c>
      <c r="AC94">
        <v>47</v>
      </c>
      <c r="AD94">
        <v>74</v>
      </c>
      <c r="AE94">
        <v>75</v>
      </c>
      <c r="AF94">
        <v>93</v>
      </c>
      <c r="AG94">
        <v>86</v>
      </c>
      <c r="AH94">
        <v>106</v>
      </c>
      <c r="AI94">
        <v>125</v>
      </c>
      <c r="AJ94">
        <v>151</v>
      </c>
      <c r="AK94">
        <v>136</v>
      </c>
      <c r="AL94">
        <v>136</v>
      </c>
      <c r="AM94">
        <v>129</v>
      </c>
      <c r="AN94" s="42">
        <v>122</v>
      </c>
      <c r="AO94" s="42">
        <v>92</v>
      </c>
      <c r="AP94" s="42">
        <v>40</v>
      </c>
      <c r="AQ94" s="42">
        <v>12</v>
      </c>
      <c r="AR94" s="42">
        <v>3</v>
      </c>
    </row>
    <row r="95" spans="1:44">
      <c r="A95">
        <v>92</v>
      </c>
      <c r="B95" s="4" t="s">
        <v>81</v>
      </c>
      <c r="C95" s="42">
        <v>38</v>
      </c>
      <c r="D95" s="42">
        <v>68</v>
      </c>
      <c r="E95" s="42">
        <v>67</v>
      </c>
      <c r="F95" s="42">
        <v>67</v>
      </c>
      <c r="G95" s="42">
        <v>30</v>
      </c>
      <c r="H95" s="42">
        <v>72</v>
      </c>
      <c r="I95" s="42">
        <v>77</v>
      </c>
      <c r="J95" s="42">
        <v>127</v>
      </c>
      <c r="K95" s="42">
        <v>133</v>
      </c>
      <c r="L95" s="42">
        <v>107</v>
      </c>
      <c r="M95" s="42">
        <v>112</v>
      </c>
      <c r="N95" s="42">
        <v>114</v>
      </c>
      <c r="O95" s="42">
        <v>130</v>
      </c>
      <c r="P95" s="42">
        <v>153</v>
      </c>
      <c r="Q95" s="42">
        <v>120</v>
      </c>
      <c r="R95" s="42">
        <v>109</v>
      </c>
      <c r="S95" s="42">
        <v>111</v>
      </c>
      <c r="T95" s="42">
        <v>51</v>
      </c>
      <c r="U95" s="42">
        <v>30</v>
      </c>
      <c r="V95" s="42">
        <v>2</v>
      </c>
      <c r="X95" s="42">
        <v>54</v>
      </c>
      <c r="Y95" s="42">
        <v>58</v>
      </c>
      <c r="Z95" s="42">
        <v>65</v>
      </c>
      <c r="AA95" s="42">
        <v>50</v>
      </c>
      <c r="AB95" s="42">
        <v>33</v>
      </c>
      <c r="AC95" s="42">
        <v>48</v>
      </c>
      <c r="AD95" s="42">
        <v>63</v>
      </c>
      <c r="AE95" s="42">
        <v>106</v>
      </c>
      <c r="AF95" s="42">
        <v>113</v>
      </c>
      <c r="AG95" s="42">
        <v>89</v>
      </c>
      <c r="AH95" s="42">
        <v>96</v>
      </c>
      <c r="AI95" s="42">
        <v>107</v>
      </c>
      <c r="AJ95" s="42">
        <v>153</v>
      </c>
      <c r="AK95" s="42">
        <v>162</v>
      </c>
      <c r="AL95" s="42">
        <v>162</v>
      </c>
      <c r="AM95" s="42">
        <v>147</v>
      </c>
      <c r="AN95" s="42">
        <v>133</v>
      </c>
      <c r="AO95" s="42">
        <v>115</v>
      </c>
      <c r="AP95" s="42">
        <v>48</v>
      </c>
      <c r="AQ95" s="42">
        <v>21</v>
      </c>
      <c r="AR95" s="42">
        <v>6</v>
      </c>
    </row>
    <row r="96" spans="1:44">
      <c r="A96">
        <v>93</v>
      </c>
      <c r="B96" s="4" t="s">
        <v>82</v>
      </c>
      <c r="C96">
        <v>79</v>
      </c>
      <c r="D96">
        <v>66</v>
      </c>
      <c r="E96">
        <v>92</v>
      </c>
      <c r="F96">
        <v>158</v>
      </c>
      <c r="G96">
        <v>57</v>
      </c>
      <c r="H96">
        <v>89</v>
      </c>
      <c r="I96">
        <v>103</v>
      </c>
      <c r="J96">
        <v>156</v>
      </c>
      <c r="K96">
        <v>153</v>
      </c>
      <c r="L96">
        <v>112</v>
      </c>
      <c r="M96">
        <v>140</v>
      </c>
      <c r="N96">
        <v>139</v>
      </c>
      <c r="O96">
        <v>184</v>
      </c>
      <c r="P96">
        <v>194</v>
      </c>
      <c r="Q96">
        <v>138</v>
      </c>
      <c r="R96">
        <v>158</v>
      </c>
      <c r="S96" s="42">
        <v>138</v>
      </c>
      <c r="T96" s="42">
        <v>95</v>
      </c>
      <c r="U96" s="42">
        <v>27</v>
      </c>
      <c r="V96" s="42">
        <v>5</v>
      </c>
      <c r="X96">
        <v>49</v>
      </c>
      <c r="Y96">
        <v>76</v>
      </c>
      <c r="Z96">
        <v>69</v>
      </c>
      <c r="AA96">
        <v>125</v>
      </c>
      <c r="AB96">
        <v>45</v>
      </c>
      <c r="AC96">
        <v>71</v>
      </c>
      <c r="AD96">
        <v>86</v>
      </c>
      <c r="AE96">
        <v>122</v>
      </c>
      <c r="AF96">
        <v>134</v>
      </c>
      <c r="AG96">
        <v>125</v>
      </c>
      <c r="AH96">
        <v>140</v>
      </c>
      <c r="AI96">
        <v>147</v>
      </c>
      <c r="AJ96">
        <v>209</v>
      </c>
      <c r="AK96">
        <v>194</v>
      </c>
      <c r="AL96">
        <v>183</v>
      </c>
      <c r="AM96">
        <v>218</v>
      </c>
      <c r="AN96" s="42">
        <v>169</v>
      </c>
      <c r="AO96" s="42">
        <v>131</v>
      </c>
      <c r="AP96" s="42">
        <v>55</v>
      </c>
      <c r="AQ96" s="42">
        <v>15</v>
      </c>
      <c r="AR96" s="42">
        <v>8</v>
      </c>
    </row>
    <row r="97" spans="1:44">
      <c r="A97">
        <v>94</v>
      </c>
      <c r="B97" s="4" t="s">
        <v>83</v>
      </c>
      <c r="C97">
        <v>6</v>
      </c>
      <c r="D97">
        <v>6</v>
      </c>
      <c r="E97">
        <v>4</v>
      </c>
      <c r="F97">
        <v>57</v>
      </c>
      <c r="G97">
        <v>24</v>
      </c>
      <c r="H97">
        <v>15</v>
      </c>
      <c r="I97">
        <v>15</v>
      </c>
      <c r="J97">
        <v>21</v>
      </c>
      <c r="K97">
        <v>30</v>
      </c>
      <c r="L97">
        <v>23</v>
      </c>
      <c r="M97">
        <v>36</v>
      </c>
      <c r="N97">
        <v>52</v>
      </c>
      <c r="O97">
        <v>44</v>
      </c>
      <c r="P97">
        <v>24</v>
      </c>
      <c r="Q97">
        <v>17</v>
      </c>
      <c r="R97">
        <v>25</v>
      </c>
      <c r="S97" s="42">
        <v>19</v>
      </c>
      <c r="T97" s="42">
        <v>12</v>
      </c>
      <c r="U97" s="42">
        <v>5</v>
      </c>
      <c r="X97">
        <v>11</v>
      </c>
      <c r="Y97">
        <v>8</v>
      </c>
      <c r="Z97">
        <v>10</v>
      </c>
      <c r="AA97">
        <v>76</v>
      </c>
      <c r="AB97">
        <v>13</v>
      </c>
      <c r="AC97">
        <v>14</v>
      </c>
      <c r="AD97">
        <v>10</v>
      </c>
      <c r="AE97">
        <v>11</v>
      </c>
      <c r="AF97">
        <v>10</v>
      </c>
      <c r="AG97">
        <v>16</v>
      </c>
      <c r="AH97">
        <v>16</v>
      </c>
      <c r="AI97">
        <v>40</v>
      </c>
      <c r="AJ97">
        <v>35</v>
      </c>
      <c r="AK97">
        <v>26</v>
      </c>
      <c r="AL97">
        <v>25</v>
      </c>
      <c r="AM97">
        <v>30</v>
      </c>
      <c r="AN97" s="42">
        <v>25</v>
      </c>
      <c r="AO97" s="42">
        <v>14</v>
      </c>
      <c r="AP97" s="42">
        <v>6</v>
      </c>
      <c r="AQ97" s="42">
        <v>1</v>
      </c>
    </row>
    <row r="98" spans="1:44">
      <c r="A98">
        <v>95</v>
      </c>
      <c r="B98" s="4" t="s">
        <v>84</v>
      </c>
      <c r="C98">
        <v>38</v>
      </c>
      <c r="D98">
        <v>29</v>
      </c>
      <c r="E98">
        <v>36</v>
      </c>
      <c r="F98">
        <v>11</v>
      </c>
      <c r="G98">
        <v>19</v>
      </c>
      <c r="H98">
        <v>39</v>
      </c>
      <c r="I98">
        <v>51</v>
      </c>
      <c r="J98">
        <v>65</v>
      </c>
      <c r="K98">
        <v>61</v>
      </c>
      <c r="L98">
        <v>67</v>
      </c>
      <c r="M98">
        <v>93</v>
      </c>
      <c r="N98">
        <v>76</v>
      </c>
      <c r="O98">
        <v>73</v>
      </c>
      <c r="P98">
        <v>72</v>
      </c>
      <c r="Q98">
        <v>62</v>
      </c>
      <c r="R98">
        <v>63</v>
      </c>
      <c r="S98" s="42">
        <v>51</v>
      </c>
      <c r="T98" s="42">
        <v>23</v>
      </c>
      <c r="U98" s="42">
        <v>6</v>
      </c>
      <c r="V98" s="42">
        <v>3</v>
      </c>
      <c r="X98">
        <v>32</v>
      </c>
      <c r="Y98">
        <v>21</v>
      </c>
      <c r="Z98">
        <v>27</v>
      </c>
      <c r="AA98">
        <v>13</v>
      </c>
      <c r="AB98">
        <v>15</v>
      </c>
      <c r="AC98">
        <v>29</v>
      </c>
      <c r="AD98">
        <v>38</v>
      </c>
      <c r="AE98">
        <v>36</v>
      </c>
      <c r="AF98">
        <v>41</v>
      </c>
      <c r="AG98">
        <v>43</v>
      </c>
      <c r="AH98">
        <v>59</v>
      </c>
      <c r="AI98">
        <v>63</v>
      </c>
      <c r="AJ98">
        <v>66</v>
      </c>
      <c r="AK98">
        <v>65</v>
      </c>
      <c r="AL98">
        <v>76</v>
      </c>
      <c r="AM98">
        <v>75</v>
      </c>
      <c r="AN98" s="42">
        <v>61</v>
      </c>
      <c r="AO98" s="42">
        <v>37</v>
      </c>
      <c r="AP98" s="42">
        <v>25</v>
      </c>
      <c r="AQ98" s="42">
        <v>6</v>
      </c>
      <c r="AR98" s="42">
        <v>1</v>
      </c>
    </row>
    <row r="99" spans="1:44">
      <c r="A99">
        <v>96</v>
      </c>
      <c r="B99" s="4" t="s">
        <v>64</v>
      </c>
      <c r="C99">
        <v>17</v>
      </c>
      <c r="D99">
        <v>30</v>
      </c>
      <c r="E99">
        <v>29</v>
      </c>
      <c r="F99">
        <v>58</v>
      </c>
      <c r="G99">
        <v>17</v>
      </c>
      <c r="H99">
        <v>26</v>
      </c>
      <c r="I99">
        <v>39</v>
      </c>
      <c r="J99">
        <v>36</v>
      </c>
      <c r="K99">
        <v>46</v>
      </c>
      <c r="L99">
        <v>42</v>
      </c>
      <c r="M99">
        <v>46</v>
      </c>
      <c r="N99">
        <v>47</v>
      </c>
      <c r="O99">
        <v>50</v>
      </c>
      <c r="P99">
        <v>74</v>
      </c>
      <c r="Q99">
        <v>52</v>
      </c>
      <c r="R99">
        <v>56</v>
      </c>
      <c r="S99" s="42">
        <v>46</v>
      </c>
      <c r="T99" s="42">
        <v>28</v>
      </c>
      <c r="U99" s="42">
        <v>14</v>
      </c>
      <c r="V99" s="42">
        <v>1</v>
      </c>
      <c r="X99">
        <v>12</v>
      </c>
      <c r="Y99">
        <v>25</v>
      </c>
      <c r="Z99">
        <v>41</v>
      </c>
      <c r="AA99">
        <v>41</v>
      </c>
      <c r="AB99">
        <v>9</v>
      </c>
      <c r="AC99">
        <v>26</v>
      </c>
      <c r="AD99">
        <v>30</v>
      </c>
      <c r="AE99">
        <v>36</v>
      </c>
      <c r="AF99">
        <v>45</v>
      </c>
      <c r="AG99">
        <v>39</v>
      </c>
      <c r="AH99">
        <v>43</v>
      </c>
      <c r="AI99">
        <v>40</v>
      </c>
      <c r="AJ99">
        <v>58</v>
      </c>
      <c r="AK99">
        <v>72</v>
      </c>
      <c r="AL99">
        <v>68</v>
      </c>
      <c r="AM99">
        <v>63</v>
      </c>
      <c r="AN99" s="42">
        <v>64</v>
      </c>
      <c r="AO99" s="42">
        <v>34</v>
      </c>
      <c r="AP99" s="42">
        <v>19</v>
      </c>
      <c r="AQ99" s="42">
        <v>5</v>
      </c>
      <c r="AR99" s="42">
        <v>1</v>
      </c>
    </row>
    <row r="100" spans="1:44">
      <c r="A100">
        <v>97</v>
      </c>
      <c r="B100" s="4" t="s">
        <v>85</v>
      </c>
      <c r="C100">
        <v>360</v>
      </c>
      <c r="D100">
        <v>392</v>
      </c>
      <c r="E100">
        <v>385</v>
      </c>
      <c r="F100">
        <v>398</v>
      </c>
      <c r="G100">
        <v>336</v>
      </c>
      <c r="H100">
        <v>443</v>
      </c>
      <c r="I100">
        <v>585</v>
      </c>
      <c r="J100">
        <v>637</v>
      </c>
      <c r="K100">
        <v>792</v>
      </c>
      <c r="L100">
        <v>743</v>
      </c>
      <c r="M100">
        <v>766</v>
      </c>
      <c r="N100">
        <v>739</v>
      </c>
      <c r="O100">
        <v>859</v>
      </c>
      <c r="P100">
        <v>924</v>
      </c>
      <c r="Q100">
        <v>696</v>
      </c>
      <c r="R100">
        <v>640</v>
      </c>
      <c r="S100" s="42">
        <v>479</v>
      </c>
      <c r="T100" s="42">
        <v>238</v>
      </c>
      <c r="U100" s="42">
        <v>68</v>
      </c>
      <c r="V100" s="42">
        <v>23</v>
      </c>
      <c r="W100" s="42">
        <v>1</v>
      </c>
      <c r="X100">
        <v>388</v>
      </c>
      <c r="Y100">
        <v>368</v>
      </c>
      <c r="Z100">
        <v>397</v>
      </c>
      <c r="AA100">
        <v>373</v>
      </c>
      <c r="AB100">
        <v>321</v>
      </c>
      <c r="AC100">
        <v>405</v>
      </c>
      <c r="AD100">
        <v>532</v>
      </c>
      <c r="AE100">
        <v>646</v>
      </c>
      <c r="AF100">
        <v>691</v>
      </c>
      <c r="AG100">
        <v>687</v>
      </c>
      <c r="AH100">
        <v>681</v>
      </c>
      <c r="AI100">
        <v>739</v>
      </c>
      <c r="AJ100">
        <v>1018</v>
      </c>
      <c r="AK100">
        <v>1122</v>
      </c>
      <c r="AL100">
        <v>1010</v>
      </c>
      <c r="AM100">
        <v>871</v>
      </c>
      <c r="AN100" s="42">
        <v>685</v>
      </c>
      <c r="AO100" s="42">
        <v>435</v>
      </c>
      <c r="AP100" s="42">
        <v>254</v>
      </c>
      <c r="AQ100" s="42">
        <v>59</v>
      </c>
      <c r="AR100" s="42">
        <v>8</v>
      </c>
    </row>
    <row r="101" spans="1:44">
      <c r="A101">
        <v>98</v>
      </c>
      <c r="B101" s="4" t="s">
        <v>86</v>
      </c>
      <c r="C101">
        <v>67</v>
      </c>
      <c r="D101">
        <v>75</v>
      </c>
      <c r="E101">
        <v>92</v>
      </c>
      <c r="F101">
        <v>53</v>
      </c>
      <c r="G101">
        <v>49</v>
      </c>
      <c r="H101">
        <v>69</v>
      </c>
      <c r="I101">
        <v>100</v>
      </c>
      <c r="J101">
        <v>83</v>
      </c>
      <c r="K101">
        <v>141</v>
      </c>
      <c r="L101">
        <v>114</v>
      </c>
      <c r="M101">
        <v>142</v>
      </c>
      <c r="N101">
        <v>126</v>
      </c>
      <c r="O101">
        <v>163</v>
      </c>
      <c r="P101">
        <v>203</v>
      </c>
      <c r="Q101">
        <v>166</v>
      </c>
      <c r="R101">
        <v>123</v>
      </c>
      <c r="S101" s="42">
        <v>145</v>
      </c>
      <c r="T101" s="42">
        <v>78</v>
      </c>
      <c r="U101" s="42">
        <v>27</v>
      </c>
      <c r="V101" s="42">
        <v>8</v>
      </c>
      <c r="X101">
        <v>54</v>
      </c>
      <c r="Y101">
        <v>57</v>
      </c>
      <c r="Z101">
        <v>82</v>
      </c>
      <c r="AA101">
        <v>44</v>
      </c>
      <c r="AB101">
        <v>59</v>
      </c>
      <c r="AC101">
        <v>75</v>
      </c>
      <c r="AD101">
        <v>91</v>
      </c>
      <c r="AE101">
        <v>114</v>
      </c>
      <c r="AF101">
        <v>132</v>
      </c>
      <c r="AG101">
        <v>108</v>
      </c>
      <c r="AH101">
        <v>142</v>
      </c>
      <c r="AI101">
        <v>131</v>
      </c>
      <c r="AJ101">
        <v>243</v>
      </c>
      <c r="AK101">
        <v>231</v>
      </c>
      <c r="AL101">
        <v>219</v>
      </c>
      <c r="AM101">
        <v>208</v>
      </c>
      <c r="AN101" s="42">
        <v>202</v>
      </c>
      <c r="AO101" s="42">
        <v>156</v>
      </c>
      <c r="AP101" s="42">
        <v>94</v>
      </c>
      <c r="AQ101" s="42">
        <v>31</v>
      </c>
      <c r="AR101" s="47"/>
    </row>
    <row r="102" spans="1:44">
      <c r="A102">
        <v>99</v>
      </c>
      <c r="B102" s="4" t="s">
        <v>87</v>
      </c>
      <c r="C102" s="42">
        <v>52</v>
      </c>
      <c r="D102" s="42">
        <v>53</v>
      </c>
      <c r="E102" s="42">
        <v>56</v>
      </c>
      <c r="F102" s="42">
        <v>108</v>
      </c>
      <c r="G102" s="42">
        <v>50</v>
      </c>
      <c r="H102" s="42">
        <v>42</v>
      </c>
      <c r="I102" s="42">
        <v>65</v>
      </c>
      <c r="J102" s="42">
        <v>75</v>
      </c>
      <c r="K102" s="42">
        <v>116</v>
      </c>
      <c r="L102" s="42">
        <v>105</v>
      </c>
      <c r="M102" s="42">
        <v>106</v>
      </c>
      <c r="N102" s="42">
        <v>121</v>
      </c>
      <c r="O102" s="42">
        <v>131</v>
      </c>
      <c r="P102" s="42">
        <v>127</v>
      </c>
      <c r="Q102" s="42">
        <v>112</v>
      </c>
      <c r="R102" s="42">
        <v>102</v>
      </c>
      <c r="S102" s="42">
        <v>92</v>
      </c>
      <c r="T102" s="42">
        <v>56</v>
      </c>
      <c r="U102" s="42">
        <v>12</v>
      </c>
      <c r="V102" s="42">
        <v>3</v>
      </c>
      <c r="W102" s="42">
        <v>1</v>
      </c>
      <c r="X102" s="42">
        <v>41</v>
      </c>
      <c r="Y102" s="42">
        <v>43</v>
      </c>
      <c r="Z102" s="42">
        <v>56</v>
      </c>
      <c r="AA102" s="42">
        <v>81</v>
      </c>
      <c r="AB102" s="42">
        <v>42</v>
      </c>
      <c r="AC102" s="42">
        <v>49</v>
      </c>
      <c r="AD102" s="42">
        <v>83</v>
      </c>
      <c r="AE102" s="42">
        <v>74</v>
      </c>
      <c r="AF102" s="42">
        <v>109</v>
      </c>
      <c r="AG102" s="42">
        <v>96</v>
      </c>
      <c r="AH102" s="42">
        <v>104</v>
      </c>
      <c r="AI102" s="42">
        <v>106</v>
      </c>
      <c r="AJ102" s="42">
        <v>148</v>
      </c>
      <c r="AK102" s="42">
        <v>140</v>
      </c>
      <c r="AL102" s="42">
        <v>155</v>
      </c>
      <c r="AM102" s="42">
        <v>158</v>
      </c>
      <c r="AN102" s="42">
        <v>125</v>
      </c>
      <c r="AO102" s="42">
        <v>76</v>
      </c>
      <c r="AP102" s="42">
        <v>50</v>
      </c>
      <c r="AQ102" s="42">
        <v>10</v>
      </c>
      <c r="AR102" s="42">
        <v>5</v>
      </c>
    </row>
    <row r="103" spans="1:44">
      <c r="A103">
        <v>100</v>
      </c>
      <c r="B103" s="4" t="s">
        <v>88</v>
      </c>
      <c r="C103">
        <v>40</v>
      </c>
      <c r="D103">
        <v>57</v>
      </c>
      <c r="E103">
        <v>79</v>
      </c>
      <c r="F103">
        <v>84</v>
      </c>
      <c r="G103">
        <v>37</v>
      </c>
      <c r="H103">
        <v>50</v>
      </c>
      <c r="I103">
        <v>62</v>
      </c>
      <c r="J103">
        <v>74</v>
      </c>
      <c r="K103">
        <v>103</v>
      </c>
      <c r="L103">
        <v>93</v>
      </c>
      <c r="M103">
        <v>111</v>
      </c>
      <c r="N103">
        <v>103</v>
      </c>
      <c r="O103">
        <v>126</v>
      </c>
      <c r="P103">
        <v>115</v>
      </c>
      <c r="Q103">
        <v>106</v>
      </c>
      <c r="R103">
        <v>129</v>
      </c>
      <c r="S103" s="42">
        <v>107</v>
      </c>
      <c r="T103" s="42">
        <v>54</v>
      </c>
      <c r="U103" s="42">
        <v>15</v>
      </c>
      <c r="V103" s="42">
        <v>3</v>
      </c>
      <c r="W103" s="42">
        <v>1</v>
      </c>
      <c r="X103">
        <v>46</v>
      </c>
      <c r="Y103">
        <v>56</v>
      </c>
      <c r="Z103">
        <v>55</v>
      </c>
      <c r="AA103">
        <v>67</v>
      </c>
      <c r="AB103">
        <v>39</v>
      </c>
      <c r="AC103">
        <v>54</v>
      </c>
      <c r="AD103">
        <v>60</v>
      </c>
      <c r="AE103">
        <v>70</v>
      </c>
      <c r="AF103">
        <v>95</v>
      </c>
      <c r="AG103">
        <v>97</v>
      </c>
      <c r="AH103">
        <v>82</v>
      </c>
      <c r="AI103">
        <v>115</v>
      </c>
      <c r="AJ103">
        <v>135</v>
      </c>
      <c r="AK103">
        <v>140</v>
      </c>
      <c r="AL103">
        <v>150</v>
      </c>
      <c r="AM103">
        <v>157</v>
      </c>
      <c r="AN103" s="42">
        <v>130</v>
      </c>
      <c r="AO103" s="42">
        <v>89</v>
      </c>
      <c r="AP103" s="42">
        <v>60</v>
      </c>
      <c r="AQ103" s="42">
        <v>18</v>
      </c>
      <c r="AR103" s="42">
        <v>1</v>
      </c>
    </row>
    <row r="104" spans="1:44">
      <c r="A104">
        <v>101</v>
      </c>
      <c r="B104" s="4" t="s">
        <v>89</v>
      </c>
      <c r="C104">
        <v>119</v>
      </c>
      <c r="D104">
        <v>129</v>
      </c>
      <c r="E104">
        <v>160</v>
      </c>
      <c r="F104">
        <v>97</v>
      </c>
      <c r="G104">
        <v>81</v>
      </c>
      <c r="H104">
        <v>143</v>
      </c>
      <c r="I104">
        <v>161</v>
      </c>
      <c r="J104">
        <v>200</v>
      </c>
      <c r="K104">
        <v>238</v>
      </c>
      <c r="L104">
        <v>206</v>
      </c>
      <c r="M104">
        <v>223</v>
      </c>
      <c r="N104">
        <v>239</v>
      </c>
      <c r="O104">
        <v>294</v>
      </c>
      <c r="P104">
        <v>304</v>
      </c>
      <c r="Q104">
        <v>246</v>
      </c>
      <c r="R104">
        <v>255</v>
      </c>
      <c r="S104" s="42">
        <v>202</v>
      </c>
      <c r="T104" s="42">
        <v>130</v>
      </c>
      <c r="U104" s="42">
        <v>50</v>
      </c>
      <c r="V104" s="42">
        <v>8</v>
      </c>
      <c r="X104">
        <v>120</v>
      </c>
      <c r="Y104">
        <v>115</v>
      </c>
      <c r="Z104">
        <v>146</v>
      </c>
      <c r="AA104">
        <v>105</v>
      </c>
      <c r="AB104">
        <v>69</v>
      </c>
      <c r="AC104">
        <v>104</v>
      </c>
      <c r="AD104">
        <v>136</v>
      </c>
      <c r="AE104">
        <v>169</v>
      </c>
      <c r="AF104">
        <v>214</v>
      </c>
      <c r="AG104">
        <v>198</v>
      </c>
      <c r="AH104">
        <v>197</v>
      </c>
      <c r="AI104">
        <v>230</v>
      </c>
      <c r="AJ104">
        <v>325</v>
      </c>
      <c r="AK104">
        <v>385</v>
      </c>
      <c r="AL104">
        <v>364</v>
      </c>
      <c r="AM104">
        <v>328</v>
      </c>
      <c r="AN104" s="42">
        <v>271</v>
      </c>
      <c r="AO104" s="42">
        <v>198</v>
      </c>
      <c r="AP104" s="42">
        <v>128</v>
      </c>
      <c r="AQ104" s="42">
        <v>28</v>
      </c>
      <c r="AR104" s="42">
        <v>6</v>
      </c>
    </row>
    <row r="105" spans="1:44">
      <c r="A105">
        <v>102</v>
      </c>
      <c r="B105" s="4" t="s">
        <v>90</v>
      </c>
      <c r="C105">
        <v>16</v>
      </c>
      <c r="D105">
        <v>21</v>
      </c>
      <c r="E105">
        <v>16</v>
      </c>
      <c r="F105">
        <v>22</v>
      </c>
      <c r="G105">
        <v>23</v>
      </c>
      <c r="H105">
        <v>27</v>
      </c>
      <c r="I105">
        <v>20</v>
      </c>
      <c r="J105">
        <v>28</v>
      </c>
      <c r="K105">
        <v>30</v>
      </c>
      <c r="L105">
        <v>42</v>
      </c>
      <c r="M105">
        <v>53</v>
      </c>
      <c r="N105">
        <v>53</v>
      </c>
      <c r="O105">
        <v>47</v>
      </c>
      <c r="P105">
        <v>42</v>
      </c>
      <c r="Q105">
        <v>37</v>
      </c>
      <c r="R105">
        <v>44</v>
      </c>
      <c r="S105" s="42">
        <v>38</v>
      </c>
      <c r="T105" s="42">
        <v>15</v>
      </c>
      <c r="U105" s="42">
        <v>2</v>
      </c>
      <c r="V105" s="42">
        <v>2</v>
      </c>
      <c r="X105">
        <v>18</v>
      </c>
      <c r="Y105">
        <v>15</v>
      </c>
      <c r="Z105">
        <v>28</v>
      </c>
      <c r="AA105">
        <v>18</v>
      </c>
      <c r="AB105">
        <v>26</v>
      </c>
      <c r="AC105">
        <v>20</v>
      </c>
      <c r="AD105">
        <v>16</v>
      </c>
      <c r="AE105">
        <v>23</v>
      </c>
      <c r="AF105">
        <v>40</v>
      </c>
      <c r="AG105">
        <v>44</v>
      </c>
      <c r="AH105">
        <v>43</v>
      </c>
      <c r="AI105">
        <v>48</v>
      </c>
      <c r="AJ105">
        <v>43</v>
      </c>
      <c r="AK105">
        <v>51</v>
      </c>
      <c r="AL105">
        <v>56</v>
      </c>
      <c r="AM105">
        <v>52</v>
      </c>
      <c r="AN105" s="42">
        <v>48</v>
      </c>
      <c r="AO105" s="42">
        <v>35</v>
      </c>
      <c r="AP105" s="42">
        <v>13</v>
      </c>
      <c r="AQ105" s="42">
        <v>2</v>
      </c>
    </row>
    <row r="106" spans="1:44">
      <c r="A106">
        <v>103</v>
      </c>
      <c r="B106" s="4" t="s">
        <v>91</v>
      </c>
      <c r="C106">
        <v>50</v>
      </c>
      <c r="D106">
        <v>56</v>
      </c>
      <c r="E106">
        <v>52</v>
      </c>
      <c r="F106">
        <v>75</v>
      </c>
      <c r="G106">
        <v>35</v>
      </c>
      <c r="H106">
        <v>40</v>
      </c>
      <c r="I106">
        <v>54</v>
      </c>
      <c r="J106">
        <v>76</v>
      </c>
      <c r="K106">
        <v>90</v>
      </c>
      <c r="L106">
        <v>77</v>
      </c>
      <c r="M106">
        <v>79</v>
      </c>
      <c r="N106">
        <v>111</v>
      </c>
      <c r="O106">
        <v>123</v>
      </c>
      <c r="P106" s="45">
        <v>105</v>
      </c>
      <c r="Q106">
        <v>84</v>
      </c>
      <c r="R106">
        <v>90</v>
      </c>
      <c r="S106" s="42">
        <v>92</v>
      </c>
      <c r="T106" s="42">
        <v>57</v>
      </c>
      <c r="U106" s="42">
        <v>21</v>
      </c>
      <c r="V106" s="42">
        <v>1</v>
      </c>
      <c r="X106">
        <v>43</v>
      </c>
      <c r="Y106">
        <v>46</v>
      </c>
      <c r="Z106">
        <v>49</v>
      </c>
      <c r="AA106">
        <v>46</v>
      </c>
      <c r="AB106">
        <v>27</v>
      </c>
      <c r="AC106">
        <v>47</v>
      </c>
      <c r="AD106">
        <v>46</v>
      </c>
      <c r="AE106">
        <v>59</v>
      </c>
      <c r="AF106">
        <v>76</v>
      </c>
      <c r="AG106">
        <v>74</v>
      </c>
      <c r="AH106">
        <v>98</v>
      </c>
      <c r="AI106">
        <v>93</v>
      </c>
      <c r="AJ106">
        <v>121</v>
      </c>
      <c r="AK106">
        <v>122</v>
      </c>
      <c r="AL106">
        <v>122</v>
      </c>
      <c r="AM106">
        <v>130</v>
      </c>
      <c r="AN106" s="42">
        <v>97</v>
      </c>
      <c r="AO106" s="42">
        <v>88</v>
      </c>
      <c r="AP106" s="42">
        <v>37</v>
      </c>
      <c r="AQ106" s="42">
        <v>14</v>
      </c>
      <c r="AR106" s="47">
        <v>3</v>
      </c>
    </row>
    <row r="107" spans="1:44">
      <c r="A107">
        <v>104</v>
      </c>
      <c r="B107" s="4" t="s">
        <v>92</v>
      </c>
      <c r="C107" s="44">
        <v>62</v>
      </c>
      <c r="D107" s="44">
        <v>59</v>
      </c>
      <c r="E107" s="44">
        <v>66</v>
      </c>
      <c r="F107" s="44">
        <v>61</v>
      </c>
      <c r="G107" s="44">
        <v>43</v>
      </c>
      <c r="H107" s="44">
        <v>75</v>
      </c>
      <c r="I107" s="44">
        <v>86</v>
      </c>
      <c r="J107" s="44">
        <v>122</v>
      </c>
      <c r="K107" s="44">
        <v>89</v>
      </c>
      <c r="L107" s="44">
        <v>103</v>
      </c>
      <c r="M107" s="44">
        <v>129</v>
      </c>
      <c r="N107" s="44">
        <v>144</v>
      </c>
      <c r="O107" s="44">
        <v>153</v>
      </c>
      <c r="P107" s="44">
        <v>141</v>
      </c>
      <c r="Q107" s="44">
        <v>97</v>
      </c>
      <c r="R107" s="44">
        <v>79</v>
      </c>
      <c r="S107" s="47">
        <v>75</v>
      </c>
      <c r="T107" s="47">
        <v>37</v>
      </c>
      <c r="U107" s="47">
        <v>13</v>
      </c>
      <c r="V107" s="47">
        <v>9</v>
      </c>
      <c r="W107" s="47"/>
      <c r="X107" s="44">
        <v>51</v>
      </c>
      <c r="Y107" s="44">
        <v>62</v>
      </c>
      <c r="Z107" s="44">
        <v>64</v>
      </c>
      <c r="AA107" s="44">
        <v>46</v>
      </c>
      <c r="AB107" s="44">
        <v>31</v>
      </c>
      <c r="AC107" s="44">
        <v>53</v>
      </c>
      <c r="AD107" s="44">
        <v>84</v>
      </c>
      <c r="AE107" s="44">
        <v>89</v>
      </c>
      <c r="AF107" s="44">
        <v>83</v>
      </c>
      <c r="AG107" s="44">
        <v>87</v>
      </c>
      <c r="AH107" s="44">
        <v>107</v>
      </c>
      <c r="AI107" s="44">
        <v>96</v>
      </c>
      <c r="AJ107" s="44">
        <v>149</v>
      </c>
      <c r="AK107" s="44">
        <v>152</v>
      </c>
      <c r="AL107" s="44">
        <v>102</v>
      </c>
      <c r="AM107" s="44">
        <v>119</v>
      </c>
      <c r="AN107" s="47">
        <v>90</v>
      </c>
      <c r="AO107" s="42">
        <v>78</v>
      </c>
      <c r="AP107" s="42">
        <v>31</v>
      </c>
      <c r="AQ107" s="47">
        <v>23</v>
      </c>
      <c r="AR107" s="47">
        <v>3</v>
      </c>
    </row>
    <row r="108" spans="1:44">
      <c r="A108">
        <v>105</v>
      </c>
      <c r="B108" s="4" t="s">
        <v>94</v>
      </c>
      <c r="C108" s="42">
        <v>725</v>
      </c>
      <c r="D108" s="42">
        <v>721</v>
      </c>
      <c r="E108" s="42">
        <v>772</v>
      </c>
      <c r="F108" s="42">
        <v>674</v>
      </c>
      <c r="G108" s="42">
        <v>692</v>
      </c>
      <c r="H108" s="42">
        <v>858</v>
      </c>
      <c r="I108" s="42">
        <v>1023</v>
      </c>
      <c r="J108" s="42">
        <v>1146</v>
      </c>
      <c r="K108" s="42">
        <v>1497</v>
      </c>
      <c r="L108" s="42">
        <v>1253</v>
      </c>
      <c r="M108" s="42">
        <v>1312</v>
      </c>
      <c r="N108" s="42">
        <v>1274</v>
      </c>
      <c r="O108" s="42">
        <v>1443</v>
      </c>
      <c r="P108" s="42">
        <v>1445</v>
      </c>
      <c r="Q108" s="42">
        <v>1011</v>
      </c>
      <c r="R108" s="42">
        <v>897</v>
      </c>
      <c r="S108" s="42">
        <v>664</v>
      </c>
      <c r="T108" s="42">
        <v>309</v>
      </c>
      <c r="U108" s="42">
        <v>80</v>
      </c>
      <c r="V108" s="42">
        <v>13</v>
      </c>
      <c r="X108" s="42">
        <v>645</v>
      </c>
      <c r="Y108" s="42">
        <v>692</v>
      </c>
      <c r="Z108" s="42">
        <v>749</v>
      </c>
      <c r="AA108" s="42">
        <v>700</v>
      </c>
      <c r="AB108" s="42">
        <v>614</v>
      </c>
      <c r="AC108" s="42">
        <v>790</v>
      </c>
      <c r="AD108" s="42">
        <v>873</v>
      </c>
      <c r="AE108" s="42">
        <v>1088</v>
      </c>
      <c r="AF108" s="42">
        <v>1230</v>
      </c>
      <c r="AG108" s="42">
        <v>1168</v>
      </c>
      <c r="AH108" s="42">
        <v>1184</v>
      </c>
      <c r="AI108" s="42">
        <v>1238</v>
      </c>
      <c r="AJ108" s="42">
        <v>1513</v>
      </c>
      <c r="AK108" s="42">
        <v>1652</v>
      </c>
      <c r="AL108" s="42">
        <v>1346</v>
      </c>
      <c r="AM108" s="42">
        <v>1235</v>
      </c>
      <c r="AN108" s="42">
        <v>921</v>
      </c>
      <c r="AO108" s="42">
        <v>600</v>
      </c>
      <c r="AP108" s="42">
        <v>243</v>
      </c>
      <c r="AQ108" s="42">
        <v>79</v>
      </c>
      <c r="AR108" s="42">
        <v>10</v>
      </c>
    </row>
    <row r="109" spans="1:44">
      <c r="A109">
        <v>106</v>
      </c>
      <c r="B109" s="4" t="s">
        <v>95</v>
      </c>
      <c r="C109">
        <v>68</v>
      </c>
      <c r="D109">
        <v>57</v>
      </c>
      <c r="E109">
        <v>62</v>
      </c>
      <c r="F109">
        <v>33</v>
      </c>
      <c r="G109">
        <v>57</v>
      </c>
      <c r="H109">
        <v>91</v>
      </c>
      <c r="I109">
        <v>83</v>
      </c>
      <c r="J109">
        <v>90</v>
      </c>
      <c r="K109">
        <v>88</v>
      </c>
      <c r="L109">
        <v>92</v>
      </c>
      <c r="M109">
        <v>101</v>
      </c>
      <c r="N109">
        <v>115</v>
      </c>
      <c r="O109">
        <v>93</v>
      </c>
      <c r="P109">
        <v>84</v>
      </c>
      <c r="Q109">
        <v>48</v>
      </c>
      <c r="R109">
        <v>45</v>
      </c>
      <c r="S109" s="42">
        <v>36</v>
      </c>
      <c r="T109" s="42">
        <v>24</v>
      </c>
      <c r="U109" s="42">
        <v>13</v>
      </c>
      <c r="V109" s="42">
        <v>2</v>
      </c>
      <c r="X109">
        <v>63</v>
      </c>
      <c r="Y109">
        <v>79</v>
      </c>
      <c r="Z109">
        <v>87</v>
      </c>
      <c r="AA109">
        <v>44</v>
      </c>
      <c r="AB109">
        <v>63</v>
      </c>
      <c r="AC109">
        <v>92</v>
      </c>
      <c r="AD109">
        <v>84</v>
      </c>
      <c r="AE109">
        <v>80</v>
      </c>
      <c r="AF109">
        <v>81</v>
      </c>
      <c r="AG109">
        <v>85</v>
      </c>
      <c r="AH109">
        <v>87</v>
      </c>
      <c r="AI109">
        <v>104</v>
      </c>
      <c r="AJ109">
        <v>93</v>
      </c>
      <c r="AK109">
        <v>91</v>
      </c>
      <c r="AL109">
        <v>65</v>
      </c>
      <c r="AM109">
        <v>62</v>
      </c>
      <c r="AN109" s="42">
        <v>66</v>
      </c>
      <c r="AO109" s="42">
        <v>40</v>
      </c>
      <c r="AP109" s="42">
        <v>23</v>
      </c>
      <c r="AQ109" s="42">
        <v>12</v>
      </c>
      <c r="AR109" s="42">
        <v>1</v>
      </c>
    </row>
    <row r="110" spans="1:44">
      <c r="A110">
        <v>107</v>
      </c>
      <c r="B110" s="4" t="s">
        <v>96</v>
      </c>
      <c r="C110">
        <v>51</v>
      </c>
      <c r="D110">
        <v>78</v>
      </c>
      <c r="E110">
        <v>81</v>
      </c>
      <c r="F110">
        <v>71</v>
      </c>
      <c r="G110">
        <v>56</v>
      </c>
      <c r="H110">
        <v>88</v>
      </c>
      <c r="I110">
        <v>103</v>
      </c>
      <c r="J110">
        <v>121</v>
      </c>
      <c r="K110">
        <v>142</v>
      </c>
      <c r="L110">
        <v>110</v>
      </c>
      <c r="M110">
        <v>129</v>
      </c>
      <c r="N110">
        <v>149</v>
      </c>
      <c r="O110">
        <v>162</v>
      </c>
      <c r="P110">
        <v>166</v>
      </c>
      <c r="Q110">
        <v>120</v>
      </c>
      <c r="R110">
        <v>107</v>
      </c>
      <c r="S110" s="42">
        <v>71</v>
      </c>
      <c r="T110" s="42">
        <v>48</v>
      </c>
      <c r="U110" s="42">
        <v>13</v>
      </c>
      <c r="V110" s="42">
        <v>3</v>
      </c>
      <c r="W110" s="42">
        <v>1</v>
      </c>
      <c r="X110">
        <v>69</v>
      </c>
      <c r="Y110">
        <v>60</v>
      </c>
      <c r="Z110">
        <v>77</v>
      </c>
      <c r="AA110">
        <v>51</v>
      </c>
      <c r="AB110">
        <v>55</v>
      </c>
      <c r="AC110">
        <v>74</v>
      </c>
      <c r="AD110">
        <v>97</v>
      </c>
      <c r="AE110">
        <v>170</v>
      </c>
      <c r="AF110">
        <v>131</v>
      </c>
      <c r="AG110">
        <v>97</v>
      </c>
      <c r="AH110">
        <v>101</v>
      </c>
      <c r="AI110">
        <v>133</v>
      </c>
      <c r="AJ110">
        <v>178</v>
      </c>
      <c r="AK110">
        <v>183</v>
      </c>
      <c r="AL110">
        <v>116</v>
      </c>
      <c r="AM110">
        <v>153</v>
      </c>
      <c r="AN110" s="42">
        <v>113</v>
      </c>
      <c r="AO110" s="42">
        <v>83</v>
      </c>
      <c r="AP110" s="42">
        <v>48</v>
      </c>
      <c r="AQ110" s="42">
        <v>21</v>
      </c>
    </row>
    <row r="111" spans="1:44">
      <c r="A111">
        <v>108</v>
      </c>
      <c r="B111" s="4" t="s">
        <v>97</v>
      </c>
      <c r="C111">
        <v>22</v>
      </c>
      <c r="D111">
        <v>27</v>
      </c>
      <c r="E111">
        <v>33</v>
      </c>
      <c r="F111">
        <v>18</v>
      </c>
      <c r="G111">
        <v>27</v>
      </c>
      <c r="H111">
        <v>39</v>
      </c>
      <c r="I111">
        <v>35</v>
      </c>
      <c r="J111">
        <v>63</v>
      </c>
      <c r="K111">
        <v>62</v>
      </c>
      <c r="L111">
        <v>54</v>
      </c>
      <c r="M111">
        <v>56</v>
      </c>
      <c r="N111">
        <v>68</v>
      </c>
      <c r="O111">
        <v>68</v>
      </c>
      <c r="P111">
        <v>73</v>
      </c>
      <c r="Q111">
        <v>70</v>
      </c>
      <c r="R111">
        <v>59</v>
      </c>
      <c r="S111" s="42">
        <v>56</v>
      </c>
      <c r="T111" s="42">
        <v>23</v>
      </c>
      <c r="U111" s="42">
        <v>15</v>
      </c>
      <c r="X111">
        <v>23</v>
      </c>
      <c r="Y111">
        <v>21</v>
      </c>
      <c r="Z111">
        <v>32</v>
      </c>
      <c r="AA111">
        <v>20</v>
      </c>
      <c r="AB111">
        <v>12</v>
      </c>
      <c r="AC111">
        <v>20</v>
      </c>
      <c r="AD111">
        <v>30</v>
      </c>
      <c r="AE111">
        <v>46</v>
      </c>
      <c r="AF111">
        <v>53</v>
      </c>
      <c r="AG111">
        <v>54</v>
      </c>
      <c r="AH111">
        <v>48</v>
      </c>
      <c r="AI111">
        <v>68</v>
      </c>
      <c r="AJ111">
        <v>77</v>
      </c>
      <c r="AK111">
        <v>91</v>
      </c>
      <c r="AL111">
        <v>73</v>
      </c>
      <c r="AM111">
        <v>60</v>
      </c>
      <c r="AN111" s="42">
        <v>49</v>
      </c>
      <c r="AO111" s="42">
        <v>56</v>
      </c>
      <c r="AP111" s="42">
        <v>41</v>
      </c>
      <c r="AQ111" s="42">
        <v>11</v>
      </c>
      <c r="AR111" s="42">
        <v>3</v>
      </c>
    </row>
    <row r="112" spans="1:44">
      <c r="A112">
        <v>109</v>
      </c>
      <c r="B112" s="4" t="s">
        <v>218</v>
      </c>
      <c r="C112" s="44">
        <v>139</v>
      </c>
      <c r="D112" s="44">
        <v>179</v>
      </c>
      <c r="E112" s="44">
        <v>182</v>
      </c>
      <c r="F112" s="44">
        <v>169</v>
      </c>
      <c r="G112" s="44">
        <v>125</v>
      </c>
      <c r="H112" s="44">
        <v>164</v>
      </c>
      <c r="I112" s="44">
        <v>199</v>
      </c>
      <c r="J112" s="44">
        <v>247</v>
      </c>
      <c r="K112" s="44">
        <v>302</v>
      </c>
      <c r="L112" s="44">
        <v>243</v>
      </c>
      <c r="M112" s="44">
        <v>278</v>
      </c>
      <c r="N112" s="44">
        <v>285</v>
      </c>
      <c r="O112" s="44">
        <v>325</v>
      </c>
      <c r="P112" s="44">
        <v>347</v>
      </c>
      <c r="Q112" s="44">
        <v>269</v>
      </c>
      <c r="R112" s="44">
        <v>217</v>
      </c>
      <c r="S112" s="47">
        <v>187</v>
      </c>
      <c r="T112" s="47">
        <v>102</v>
      </c>
      <c r="U112" s="47">
        <v>18</v>
      </c>
      <c r="V112" s="47">
        <v>4</v>
      </c>
      <c r="W112" s="47">
        <v>1</v>
      </c>
      <c r="X112" s="44">
        <v>125</v>
      </c>
      <c r="Y112" s="44">
        <v>173</v>
      </c>
      <c r="Z112" s="44">
        <v>192</v>
      </c>
      <c r="AA112" s="44">
        <v>144</v>
      </c>
      <c r="AB112" s="44">
        <v>116</v>
      </c>
      <c r="AC112" s="44">
        <v>148</v>
      </c>
      <c r="AD112" s="44">
        <v>198</v>
      </c>
      <c r="AE112" s="44">
        <v>314</v>
      </c>
      <c r="AF112" s="44">
        <v>274</v>
      </c>
      <c r="AG112" s="44">
        <v>244</v>
      </c>
      <c r="AH112" s="44">
        <v>281</v>
      </c>
      <c r="AI112" s="44">
        <v>292</v>
      </c>
      <c r="AJ112" s="44">
        <v>381</v>
      </c>
      <c r="AK112" s="44">
        <v>387</v>
      </c>
      <c r="AL112" s="44">
        <v>340</v>
      </c>
      <c r="AM112" s="44">
        <v>286</v>
      </c>
      <c r="AN112" s="47">
        <v>264</v>
      </c>
      <c r="AO112" s="42">
        <v>179</v>
      </c>
      <c r="AP112" s="42">
        <v>80</v>
      </c>
      <c r="AQ112" s="42">
        <v>33</v>
      </c>
      <c r="AR112" s="42">
        <v>3</v>
      </c>
    </row>
    <row r="113" spans="1:44">
      <c r="A113">
        <v>110</v>
      </c>
      <c r="B113" s="4" t="s">
        <v>98</v>
      </c>
      <c r="C113">
        <v>90</v>
      </c>
      <c r="D113">
        <v>84</v>
      </c>
      <c r="E113">
        <v>94</v>
      </c>
      <c r="F113">
        <v>55</v>
      </c>
      <c r="G113">
        <v>86</v>
      </c>
      <c r="H113">
        <v>96</v>
      </c>
      <c r="I113">
        <v>140</v>
      </c>
      <c r="J113">
        <v>125</v>
      </c>
      <c r="K113">
        <v>116</v>
      </c>
      <c r="L113">
        <v>109</v>
      </c>
      <c r="M113">
        <v>126</v>
      </c>
      <c r="N113">
        <v>187</v>
      </c>
      <c r="O113">
        <v>215</v>
      </c>
      <c r="P113">
        <v>148</v>
      </c>
      <c r="Q113">
        <v>106</v>
      </c>
      <c r="R113">
        <v>100</v>
      </c>
      <c r="S113" s="42">
        <v>99</v>
      </c>
      <c r="T113" s="42">
        <v>38</v>
      </c>
      <c r="U113" s="42">
        <v>21</v>
      </c>
      <c r="V113" s="42">
        <v>2</v>
      </c>
      <c r="X113">
        <v>56</v>
      </c>
      <c r="Y113">
        <v>72</v>
      </c>
      <c r="Z113">
        <v>81</v>
      </c>
      <c r="AA113">
        <v>61</v>
      </c>
      <c r="AB113">
        <v>43</v>
      </c>
      <c r="AC113">
        <v>69</v>
      </c>
      <c r="AD113">
        <v>102</v>
      </c>
      <c r="AE113">
        <v>115</v>
      </c>
      <c r="AF113">
        <v>118</v>
      </c>
      <c r="AG113">
        <v>120</v>
      </c>
      <c r="AH113">
        <v>134</v>
      </c>
      <c r="AI113">
        <v>148</v>
      </c>
      <c r="AJ113">
        <v>187</v>
      </c>
      <c r="AK113">
        <v>164</v>
      </c>
      <c r="AL113">
        <v>129</v>
      </c>
      <c r="AM113">
        <v>132</v>
      </c>
      <c r="AN113" s="42">
        <v>124</v>
      </c>
      <c r="AO113" s="42">
        <v>90</v>
      </c>
      <c r="AP113" s="42">
        <v>52</v>
      </c>
      <c r="AQ113" s="42">
        <v>17</v>
      </c>
      <c r="AR113" s="42">
        <v>2</v>
      </c>
    </row>
    <row r="114" spans="1:44">
      <c r="A114">
        <v>111</v>
      </c>
      <c r="B114" s="4" t="s">
        <v>99</v>
      </c>
      <c r="C114" s="44">
        <v>48</v>
      </c>
      <c r="D114" s="44">
        <v>48</v>
      </c>
      <c r="E114" s="44">
        <v>52</v>
      </c>
      <c r="F114" s="44">
        <v>32</v>
      </c>
      <c r="G114" s="44">
        <v>38</v>
      </c>
      <c r="H114" s="44">
        <v>76</v>
      </c>
      <c r="I114" s="44">
        <v>84</v>
      </c>
      <c r="J114" s="44">
        <v>74</v>
      </c>
      <c r="K114" s="44">
        <v>108</v>
      </c>
      <c r="L114" s="44">
        <v>87</v>
      </c>
      <c r="M114" s="44">
        <v>84</v>
      </c>
      <c r="N114" s="44">
        <v>115</v>
      </c>
      <c r="O114" s="44">
        <v>145</v>
      </c>
      <c r="P114" s="44">
        <v>114</v>
      </c>
      <c r="Q114" s="44">
        <v>75</v>
      </c>
      <c r="R114" s="44">
        <v>89</v>
      </c>
      <c r="S114" s="47">
        <v>63</v>
      </c>
      <c r="T114" s="47">
        <v>44</v>
      </c>
      <c r="U114" s="47">
        <v>20</v>
      </c>
      <c r="V114" s="47">
        <v>1</v>
      </c>
      <c r="W114" s="47">
        <v>1</v>
      </c>
      <c r="X114" s="44">
        <v>35</v>
      </c>
      <c r="Y114" s="44">
        <v>45</v>
      </c>
      <c r="Z114" s="44">
        <v>41</v>
      </c>
      <c r="AA114" s="44">
        <v>28</v>
      </c>
      <c r="AB114" s="44">
        <v>42</v>
      </c>
      <c r="AC114" s="44">
        <v>61</v>
      </c>
      <c r="AD114" s="44">
        <v>52</v>
      </c>
      <c r="AE114" s="44">
        <v>75</v>
      </c>
      <c r="AF114" s="44">
        <v>58</v>
      </c>
      <c r="AG114" s="44">
        <v>76</v>
      </c>
      <c r="AH114" s="44">
        <v>90</v>
      </c>
      <c r="AI114" s="44">
        <v>110</v>
      </c>
      <c r="AJ114" s="44">
        <v>126</v>
      </c>
      <c r="AK114" s="44">
        <v>121</v>
      </c>
      <c r="AL114" s="44">
        <v>106</v>
      </c>
      <c r="AM114" s="44">
        <v>100</v>
      </c>
      <c r="AN114" s="47">
        <v>89</v>
      </c>
      <c r="AO114" s="42">
        <v>74</v>
      </c>
      <c r="AP114" s="42">
        <v>39</v>
      </c>
      <c r="AQ114" s="42">
        <v>6</v>
      </c>
      <c r="AR114" s="42">
        <v>1</v>
      </c>
    </row>
    <row r="115" spans="1:44">
      <c r="A115">
        <v>112</v>
      </c>
      <c r="B115" s="4" t="s">
        <v>100</v>
      </c>
      <c r="C115" s="42">
        <v>37</v>
      </c>
      <c r="D115" s="42">
        <v>31</v>
      </c>
      <c r="E115" s="42">
        <v>25</v>
      </c>
      <c r="F115" s="42">
        <v>44</v>
      </c>
      <c r="G115" s="42">
        <v>28</v>
      </c>
      <c r="H115" s="42">
        <v>53</v>
      </c>
      <c r="I115" s="42">
        <v>65</v>
      </c>
      <c r="J115" s="42">
        <v>67</v>
      </c>
      <c r="K115" s="42">
        <v>66</v>
      </c>
      <c r="L115" s="42">
        <v>73</v>
      </c>
      <c r="M115" s="42">
        <v>75</v>
      </c>
      <c r="N115" s="42">
        <v>73</v>
      </c>
      <c r="O115" s="42">
        <v>108</v>
      </c>
      <c r="P115" s="42">
        <v>100</v>
      </c>
      <c r="Q115" s="42">
        <v>70</v>
      </c>
      <c r="R115" s="42">
        <v>77</v>
      </c>
      <c r="S115" s="42">
        <v>61</v>
      </c>
      <c r="T115" s="42">
        <v>52</v>
      </c>
      <c r="U115" s="42">
        <v>15</v>
      </c>
      <c r="V115" s="42">
        <v>2</v>
      </c>
      <c r="X115" s="42">
        <v>31</v>
      </c>
      <c r="Y115" s="42">
        <v>42</v>
      </c>
      <c r="Z115" s="42">
        <v>51</v>
      </c>
      <c r="AA115" s="42">
        <v>27</v>
      </c>
      <c r="AB115" s="42">
        <v>36</v>
      </c>
      <c r="AC115" s="42">
        <v>42</v>
      </c>
      <c r="AD115" s="42">
        <v>38</v>
      </c>
      <c r="AE115" s="42">
        <v>62</v>
      </c>
      <c r="AF115" s="42">
        <v>61</v>
      </c>
      <c r="AG115" s="42">
        <v>52</v>
      </c>
      <c r="AH115" s="42">
        <v>66</v>
      </c>
      <c r="AI115" s="42">
        <v>80</v>
      </c>
      <c r="AJ115" s="42">
        <v>95</v>
      </c>
      <c r="AK115" s="42">
        <v>99</v>
      </c>
      <c r="AL115" s="42">
        <v>108</v>
      </c>
      <c r="AM115" s="42">
        <v>92</v>
      </c>
      <c r="AN115" s="42">
        <v>85</v>
      </c>
      <c r="AO115" s="42">
        <v>68</v>
      </c>
      <c r="AP115" s="42">
        <v>38</v>
      </c>
      <c r="AQ115" s="42">
        <v>7</v>
      </c>
      <c r="AR115" s="42">
        <v>1</v>
      </c>
    </row>
    <row r="116" spans="1:44">
      <c r="A116">
        <v>113</v>
      </c>
      <c r="B116" s="4" t="s">
        <v>101</v>
      </c>
      <c r="C116">
        <v>58</v>
      </c>
      <c r="D116">
        <v>61</v>
      </c>
      <c r="E116">
        <v>60</v>
      </c>
      <c r="F116">
        <v>43</v>
      </c>
      <c r="G116">
        <v>33</v>
      </c>
      <c r="H116">
        <v>48</v>
      </c>
      <c r="I116">
        <v>58</v>
      </c>
      <c r="J116">
        <v>87</v>
      </c>
      <c r="K116">
        <v>79</v>
      </c>
      <c r="L116">
        <v>72</v>
      </c>
      <c r="M116">
        <v>97</v>
      </c>
      <c r="N116">
        <v>115</v>
      </c>
      <c r="O116">
        <v>109</v>
      </c>
      <c r="P116">
        <v>94</v>
      </c>
      <c r="Q116">
        <v>75</v>
      </c>
      <c r="R116">
        <v>74</v>
      </c>
      <c r="S116" s="42">
        <v>80</v>
      </c>
      <c r="T116" s="42">
        <v>57</v>
      </c>
      <c r="U116" s="42">
        <v>19</v>
      </c>
      <c r="V116" s="42">
        <v>2</v>
      </c>
      <c r="X116">
        <v>40</v>
      </c>
      <c r="Y116">
        <v>63</v>
      </c>
      <c r="Z116">
        <v>58</v>
      </c>
      <c r="AA116">
        <v>33</v>
      </c>
      <c r="AB116">
        <v>33</v>
      </c>
      <c r="AC116">
        <v>51</v>
      </c>
      <c r="AD116">
        <v>65</v>
      </c>
      <c r="AE116">
        <v>88</v>
      </c>
      <c r="AF116">
        <v>71</v>
      </c>
      <c r="AG116">
        <v>81</v>
      </c>
      <c r="AH116">
        <v>84</v>
      </c>
      <c r="AI116">
        <v>90</v>
      </c>
      <c r="AJ116">
        <v>110</v>
      </c>
      <c r="AK116">
        <v>109</v>
      </c>
      <c r="AL116">
        <v>109</v>
      </c>
      <c r="AM116">
        <v>103</v>
      </c>
      <c r="AN116" s="42">
        <v>113</v>
      </c>
      <c r="AO116" s="42">
        <v>98</v>
      </c>
      <c r="AP116" s="42">
        <v>52</v>
      </c>
      <c r="AQ116" s="42">
        <v>15</v>
      </c>
    </row>
    <row r="117" spans="1:44">
      <c r="A117">
        <v>114</v>
      </c>
      <c r="B117" s="4" t="s">
        <v>93</v>
      </c>
      <c r="C117">
        <v>55</v>
      </c>
      <c r="D117">
        <v>65</v>
      </c>
      <c r="E117">
        <v>46</v>
      </c>
      <c r="F117">
        <v>31</v>
      </c>
      <c r="G117">
        <v>66</v>
      </c>
      <c r="H117">
        <v>72</v>
      </c>
      <c r="I117">
        <v>82</v>
      </c>
      <c r="J117">
        <v>87</v>
      </c>
      <c r="K117">
        <v>98</v>
      </c>
      <c r="L117">
        <v>80</v>
      </c>
      <c r="M117">
        <v>95</v>
      </c>
      <c r="N117">
        <v>107</v>
      </c>
      <c r="O117">
        <v>124</v>
      </c>
      <c r="P117">
        <v>99</v>
      </c>
      <c r="Q117">
        <v>44</v>
      </c>
      <c r="R117">
        <v>57</v>
      </c>
      <c r="S117" s="42">
        <v>39</v>
      </c>
      <c r="T117" s="42">
        <v>22</v>
      </c>
      <c r="U117" s="42">
        <v>7</v>
      </c>
      <c r="V117" s="42">
        <v>3</v>
      </c>
      <c r="X117">
        <v>59</v>
      </c>
      <c r="Y117">
        <v>53</v>
      </c>
      <c r="Z117">
        <v>42</v>
      </c>
      <c r="AA117">
        <v>22</v>
      </c>
      <c r="AB117">
        <v>28</v>
      </c>
      <c r="AC117">
        <v>57</v>
      </c>
      <c r="AD117">
        <v>68</v>
      </c>
      <c r="AE117">
        <v>81</v>
      </c>
      <c r="AF117">
        <v>64</v>
      </c>
      <c r="AG117">
        <v>52</v>
      </c>
      <c r="AH117">
        <v>80</v>
      </c>
      <c r="AI117">
        <v>83</v>
      </c>
      <c r="AJ117">
        <v>101</v>
      </c>
      <c r="AK117">
        <v>89</v>
      </c>
      <c r="AL117">
        <v>80</v>
      </c>
      <c r="AM117">
        <v>69</v>
      </c>
      <c r="AN117" s="42">
        <v>65</v>
      </c>
      <c r="AO117" s="42">
        <v>43</v>
      </c>
      <c r="AP117" s="42">
        <v>24</v>
      </c>
      <c r="AQ117" s="42">
        <v>7</v>
      </c>
      <c r="AR117" s="42">
        <v>1</v>
      </c>
    </row>
    <row r="118" spans="1:44">
      <c r="A118">
        <v>115</v>
      </c>
      <c r="B118" s="4" t="s">
        <v>219</v>
      </c>
      <c r="C118" s="42">
        <v>2108</v>
      </c>
      <c r="D118" s="42">
        <v>2313</v>
      </c>
      <c r="E118" s="42">
        <v>2476</v>
      </c>
      <c r="F118" s="42">
        <v>2775</v>
      </c>
      <c r="G118" s="42">
        <v>2955</v>
      </c>
      <c r="H118" s="42">
        <v>2600</v>
      </c>
      <c r="I118" s="42">
        <v>2979</v>
      </c>
      <c r="J118" s="42">
        <v>3828</v>
      </c>
      <c r="K118" s="42">
        <v>4365</v>
      </c>
      <c r="L118" s="42">
        <v>3696</v>
      </c>
      <c r="M118" s="42">
        <v>3877</v>
      </c>
      <c r="N118" s="42">
        <v>3972</v>
      </c>
      <c r="O118" s="42">
        <v>4476</v>
      </c>
      <c r="P118" s="42">
        <v>4734</v>
      </c>
      <c r="Q118" s="42">
        <v>3442</v>
      </c>
      <c r="R118" s="42">
        <v>3018</v>
      </c>
      <c r="S118" s="42">
        <v>2391</v>
      </c>
      <c r="T118" s="42">
        <v>1241</v>
      </c>
      <c r="U118" s="42">
        <v>386</v>
      </c>
      <c r="V118" s="42">
        <v>69</v>
      </c>
      <c r="W118" s="42">
        <v>10</v>
      </c>
      <c r="X118" s="42">
        <v>2030</v>
      </c>
      <c r="Y118" s="42">
        <v>2178</v>
      </c>
      <c r="Z118" s="42">
        <v>2465</v>
      </c>
      <c r="AA118" s="42">
        <v>2452</v>
      </c>
      <c r="AB118" s="42">
        <v>2254</v>
      </c>
      <c r="AC118" s="42">
        <v>2478</v>
      </c>
      <c r="AD118" s="42">
        <v>3089</v>
      </c>
      <c r="AE118" s="42">
        <v>3760</v>
      </c>
      <c r="AF118" s="42">
        <v>4305</v>
      </c>
      <c r="AG118" s="42">
        <v>3815</v>
      </c>
      <c r="AH118" s="42">
        <v>4037</v>
      </c>
      <c r="AI118" s="42">
        <v>4057</v>
      </c>
      <c r="AJ118" s="42">
        <v>5011</v>
      </c>
      <c r="AK118" s="42">
        <v>5654</v>
      </c>
      <c r="AL118" s="42">
        <v>4341</v>
      </c>
      <c r="AM118" s="42">
        <v>4002</v>
      </c>
      <c r="AN118" s="42">
        <v>3278</v>
      </c>
      <c r="AO118" s="42">
        <v>2301</v>
      </c>
      <c r="AP118" s="42">
        <v>1140</v>
      </c>
      <c r="AQ118" s="42">
        <v>367</v>
      </c>
      <c r="AR118" s="47">
        <v>63</v>
      </c>
    </row>
    <row r="119" spans="1:44">
      <c r="A119">
        <v>116</v>
      </c>
      <c r="B119" s="4" t="s">
        <v>102</v>
      </c>
      <c r="C119" s="42">
        <v>732</v>
      </c>
      <c r="D119" s="42">
        <v>784</v>
      </c>
      <c r="E119" s="42">
        <v>842</v>
      </c>
      <c r="F119" s="42">
        <v>1051</v>
      </c>
      <c r="G119" s="42">
        <v>1365</v>
      </c>
      <c r="H119" s="42">
        <v>895</v>
      </c>
      <c r="I119" s="42">
        <v>1115</v>
      </c>
      <c r="J119" s="42">
        <v>1336</v>
      </c>
      <c r="K119" s="42">
        <v>1579</v>
      </c>
      <c r="L119" s="42">
        <v>1352</v>
      </c>
      <c r="M119" s="42">
        <v>1334</v>
      </c>
      <c r="N119" s="42">
        <v>1344</v>
      </c>
      <c r="O119" s="42">
        <v>1423</v>
      </c>
      <c r="P119" s="42">
        <v>1493</v>
      </c>
      <c r="Q119" s="42">
        <v>1047</v>
      </c>
      <c r="R119" s="42">
        <v>888</v>
      </c>
      <c r="S119" s="42">
        <v>650</v>
      </c>
      <c r="T119" s="42">
        <v>336</v>
      </c>
      <c r="U119" s="42">
        <v>126</v>
      </c>
      <c r="V119" s="42">
        <v>34</v>
      </c>
      <c r="W119" s="42">
        <v>4</v>
      </c>
      <c r="X119" s="42">
        <v>728</v>
      </c>
      <c r="Y119" s="42">
        <v>669</v>
      </c>
      <c r="Z119" s="42">
        <v>816</v>
      </c>
      <c r="AA119" s="42">
        <v>792</v>
      </c>
      <c r="AB119" s="42">
        <v>978</v>
      </c>
      <c r="AC119" s="42">
        <v>768</v>
      </c>
      <c r="AD119" s="42">
        <v>999</v>
      </c>
      <c r="AE119" s="42">
        <v>1094</v>
      </c>
      <c r="AF119" s="42">
        <v>1268</v>
      </c>
      <c r="AG119" s="42">
        <v>1085</v>
      </c>
      <c r="AH119" s="42">
        <v>1153</v>
      </c>
      <c r="AI119" s="42">
        <v>1249</v>
      </c>
      <c r="AJ119" s="42">
        <v>1518</v>
      </c>
      <c r="AK119" s="42">
        <v>1689</v>
      </c>
      <c r="AL119" s="42">
        <v>1216</v>
      </c>
      <c r="AM119" s="42">
        <v>1078</v>
      </c>
      <c r="AN119" s="42">
        <v>957</v>
      </c>
      <c r="AO119" s="42">
        <v>711</v>
      </c>
      <c r="AP119" s="42">
        <v>347</v>
      </c>
      <c r="AQ119" s="42">
        <v>98</v>
      </c>
      <c r="AR119" s="42">
        <v>17</v>
      </c>
    </row>
    <row r="120" spans="1:44">
      <c r="A120">
        <v>117</v>
      </c>
      <c r="B120" s="4" t="s">
        <v>103</v>
      </c>
      <c r="C120" s="44">
        <v>399</v>
      </c>
      <c r="D120" s="44">
        <v>385</v>
      </c>
      <c r="E120" s="44">
        <v>437</v>
      </c>
      <c r="F120" s="44">
        <v>459</v>
      </c>
      <c r="G120" s="44">
        <v>325</v>
      </c>
      <c r="H120" s="44">
        <v>480</v>
      </c>
      <c r="I120" s="44">
        <v>568</v>
      </c>
      <c r="J120" s="44">
        <v>654</v>
      </c>
      <c r="K120" s="44">
        <v>726</v>
      </c>
      <c r="L120" s="44">
        <v>681</v>
      </c>
      <c r="M120" s="44">
        <v>761</v>
      </c>
      <c r="N120" s="44">
        <v>818</v>
      </c>
      <c r="O120" s="44">
        <v>875</v>
      </c>
      <c r="P120" s="44">
        <v>947</v>
      </c>
      <c r="Q120" s="44">
        <v>729</v>
      </c>
      <c r="R120" s="44">
        <v>596</v>
      </c>
      <c r="S120" s="47">
        <v>494</v>
      </c>
      <c r="T120" s="47">
        <v>240</v>
      </c>
      <c r="U120" s="47">
        <v>63</v>
      </c>
      <c r="V120" s="47">
        <v>11</v>
      </c>
      <c r="W120" s="47">
        <v>2</v>
      </c>
      <c r="X120" s="44">
        <v>349</v>
      </c>
      <c r="Y120" s="44">
        <v>360</v>
      </c>
      <c r="Z120" s="44">
        <v>399</v>
      </c>
      <c r="AA120" s="44">
        <v>384</v>
      </c>
      <c r="AB120" s="44">
        <v>362</v>
      </c>
      <c r="AC120" s="44">
        <v>491</v>
      </c>
      <c r="AD120" s="44">
        <v>556</v>
      </c>
      <c r="AE120" s="44">
        <v>648</v>
      </c>
      <c r="AF120" s="44">
        <v>685</v>
      </c>
      <c r="AG120" s="44">
        <v>694</v>
      </c>
      <c r="AH120" s="44">
        <v>780</v>
      </c>
      <c r="AI120" s="44">
        <v>795</v>
      </c>
      <c r="AJ120" s="44">
        <v>965</v>
      </c>
      <c r="AK120" s="44">
        <v>1129</v>
      </c>
      <c r="AL120" s="44">
        <v>962</v>
      </c>
      <c r="AM120" s="44">
        <v>903</v>
      </c>
      <c r="AN120" s="47">
        <v>738</v>
      </c>
      <c r="AO120" s="42">
        <v>480</v>
      </c>
      <c r="AP120" s="42">
        <v>268</v>
      </c>
      <c r="AQ120" s="42">
        <v>56</v>
      </c>
      <c r="AR120" s="47">
        <v>13</v>
      </c>
    </row>
    <row r="121" spans="1:44">
      <c r="A121">
        <v>118</v>
      </c>
      <c r="B121" s="4" t="s">
        <v>104</v>
      </c>
      <c r="C121">
        <v>356</v>
      </c>
      <c r="D121">
        <v>403</v>
      </c>
      <c r="E121">
        <v>469</v>
      </c>
      <c r="F121">
        <v>442</v>
      </c>
      <c r="G121">
        <v>348</v>
      </c>
      <c r="H121">
        <v>496</v>
      </c>
      <c r="I121">
        <v>527</v>
      </c>
      <c r="J121">
        <v>591</v>
      </c>
      <c r="K121">
        <v>626</v>
      </c>
      <c r="L121">
        <v>601</v>
      </c>
      <c r="M121">
        <v>686</v>
      </c>
      <c r="N121">
        <v>687</v>
      </c>
      <c r="O121">
        <v>746</v>
      </c>
      <c r="P121">
        <v>844</v>
      </c>
      <c r="Q121">
        <v>581</v>
      </c>
      <c r="R121">
        <v>561</v>
      </c>
      <c r="S121" s="42">
        <v>485</v>
      </c>
      <c r="T121" s="42">
        <v>231</v>
      </c>
      <c r="U121" s="42">
        <v>57</v>
      </c>
      <c r="V121" s="42">
        <v>15</v>
      </c>
      <c r="W121" s="42">
        <v>1</v>
      </c>
      <c r="X121">
        <v>348</v>
      </c>
      <c r="Y121">
        <v>402</v>
      </c>
      <c r="Z121">
        <v>398</v>
      </c>
      <c r="AA121">
        <v>418</v>
      </c>
      <c r="AB121">
        <v>260</v>
      </c>
      <c r="AC121">
        <v>391</v>
      </c>
      <c r="AD121">
        <v>528</v>
      </c>
      <c r="AE121">
        <v>547</v>
      </c>
      <c r="AF121">
        <v>621</v>
      </c>
      <c r="AG121">
        <v>623</v>
      </c>
      <c r="AH121">
        <v>736</v>
      </c>
      <c r="AI121">
        <v>690</v>
      </c>
      <c r="AJ121">
        <v>810</v>
      </c>
      <c r="AK121">
        <v>949</v>
      </c>
      <c r="AL121">
        <v>747</v>
      </c>
      <c r="AM121">
        <v>758</v>
      </c>
      <c r="AN121" s="42">
        <v>613</v>
      </c>
      <c r="AO121" s="42">
        <v>411</v>
      </c>
      <c r="AP121" s="42">
        <v>197</v>
      </c>
      <c r="AQ121" s="42">
        <v>70</v>
      </c>
      <c r="AR121" s="42">
        <v>13</v>
      </c>
    </row>
    <row r="122" spans="1:44">
      <c r="A122">
        <v>119</v>
      </c>
      <c r="B122" s="4" t="s">
        <v>105</v>
      </c>
      <c r="C122">
        <v>69</v>
      </c>
      <c r="D122">
        <v>70</v>
      </c>
      <c r="E122">
        <v>94</v>
      </c>
      <c r="F122">
        <v>104</v>
      </c>
      <c r="G122">
        <v>70</v>
      </c>
      <c r="H122">
        <v>98</v>
      </c>
      <c r="I122">
        <v>100</v>
      </c>
      <c r="J122">
        <v>124</v>
      </c>
      <c r="K122">
        <v>150</v>
      </c>
      <c r="L122">
        <v>129</v>
      </c>
      <c r="M122">
        <v>170</v>
      </c>
      <c r="N122">
        <v>157</v>
      </c>
      <c r="O122">
        <v>218</v>
      </c>
      <c r="P122">
        <v>251</v>
      </c>
      <c r="Q122">
        <v>172</v>
      </c>
      <c r="R122">
        <v>182</v>
      </c>
      <c r="S122" s="42">
        <v>149</v>
      </c>
      <c r="T122" s="42">
        <v>80</v>
      </c>
      <c r="U122" s="42">
        <v>32</v>
      </c>
      <c r="V122" s="42">
        <v>7</v>
      </c>
      <c r="W122" s="42">
        <v>1</v>
      </c>
      <c r="X122">
        <v>70</v>
      </c>
      <c r="Y122">
        <v>66</v>
      </c>
      <c r="Z122">
        <v>63</v>
      </c>
      <c r="AA122">
        <v>76</v>
      </c>
      <c r="AB122">
        <v>47</v>
      </c>
      <c r="AC122">
        <v>64</v>
      </c>
      <c r="AD122">
        <v>64</v>
      </c>
      <c r="AE122">
        <v>114</v>
      </c>
      <c r="AF122">
        <v>116</v>
      </c>
      <c r="AG122">
        <v>133</v>
      </c>
      <c r="AH122">
        <v>149</v>
      </c>
      <c r="AI122">
        <v>146</v>
      </c>
      <c r="AJ122">
        <v>254</v>
      </c>
      <c r="AK122">
        <v>249</v>
      </c>
      <c r="AL122">
        <v>244</v>
      </c>
      <c r="AM122">
        <v>250</v>
      </c>
      <c r="AN122" s="42">
        <v>213</v>
      </c>
      <c r="AO122" s="42">
        <v>146</v>
      </c>
      <c r="AP122" s="42">
        <v>81</v>
      </c>
      <c r="AQ122" s="42">
        <v>30</v>
      </c>
      <c r="AR122" s="42">
        <v>6</v>
      </c>
    </row>
    <row r="123" spans="1:44">
      <c r="A123">
        <v>120</v>
      </c>
      <c r="B123" s="4" t="s">
        <v>106</v>
      </c>
      <c r="C123">
        <v>234</v>
      </c>
      <c r="D123">
        <v>254</v>
      </c>
      <c r="E123">
        <v>259</v>
      </c>
      <c r="F123">
        <v>218</v>
      </c>
      <c r="G123">
        <v>253</v>
      </c>
      <c r="H123">
        <v>367</v>
      </c>
      <c r="I123">
        <v>371</v>
      </c>
      <c r="J123">
        <v>406</v>
      </c>
      <c r="K123">
        <v>436</v>
      </c>
      <c r="L123">
        <v>368</v>
      </c>
      <c r="M123">
        <v>427</v>
      </c>
      <c r="N123">
        <v>444</v>
      </c>
      <c r="O123">
        <v>504</v>
      </c>
      <c r="P123">
        <v>502</v>
      </c>
      <c r="Q123">
        <v>357</v>
      </c>
      <c r="R123">
        <v>303</v>
      </c>
      <c r="S123" s="42">
        <v>233</v>
      </c>
      <c r="T123" s="42">
        <v>126</v>
      </c>
      <c r="U123" s="42">
        <v>40</v>
      </c>
      <c r="V123" s="42">
        <v>10</v>
      </c>
      <c r="W123" s="42">
        <v>1</v>
      </c>
      <c r="X123">
        <v>241</v>
      </c>
      <c r="Y123">
        <v>235</v>
      </c>
      <c r="Z123">
        <v>203</v>
      </c>
      <c r="AA123">
        <v>211</v>
      </c>
      <c r="AB123">
        <v>182</v>
      </c>
      <c r="AC123">
        <v>254</v>
      </c>
      <c r="AD123">
        <v>309</v>
      </c>
      <c r="AE123">
        <v>361</v>
      </c>
      <c r="AF123">
        <v>372</v>
      </c>
      <c r="AG123">
        <v>339</v>
      </c>
      <c r="AH123">
        <v>381</v>
      </c>
      <c r="AI123">
        <v>385</v>
      </c>
      <c r="AJ123">
        <v>551</v>
      </c>
      <c r="AK123">
        <v>544</v>
      </c>
      <c r="AL123">
        <v>419</v>
      </c>
      <c r="AM123">
        <v>397</v>
      </c>
      <c r="AN123" s="42">
        <v>343</v>
      </c>
      <c r="AO123" s="42">
        <v>226</v>
      </c>
      <c r="AP123" s="42">
        <v>121</v>
      </c>
      <c r="AQ123" s="42">
        <v>41</v>
      </c>
      <c r="AR123" s="42">
        <v>3</v>
      </c>
    </row>
    <row r="124" spans="1:44">
      <c r="A124">
        <v>121</v>
      </c>
      <c r="B124" s="4" t="s">
        <v>107</v>
      </c>
      <c r="C124" s="42">
        <v>98</v>
      </c>
      <c r="D124" s="42">
        <v>93</v>
      </c>
      <c r="E124" s="42">
        <v>105</v>
      </c>
      <c r="F124" s="42">
        <v>62</v>
      </c>
      <c r="G124" s="42">
        <v>64</v>
      </c>
      <c r="H124" s="42">
        <v>87</v>
      </c>
      <c r="I124" s="42">
        <v>95</v>
      </c>
      <c r="J124" s="42">
        <v>116</v>
      </c>
      <c r="K124" s="42">
        <v>151</v>
      </c>
      <c r="L124" s="42">
        <v>114</v>
      </c>
      <c r="M124" s="42">
        <v>128</v>
      </c>
      <c r="N124" s="42">
        <v>143</v>
      </c>
      <c r="O124" s="42">
        <v>159</v>
      </c>
      <c r="P124" s="42">
        <v>182</v>
      </c>
      <c r="Q124" s="42">
        <v>126</v>
      </c>
      <c r="R124" s="42">
        <v>130</v>
      </c>
      <c r="S124" s="42">
        <v>112</v>
      </c>
      <c r="T124" s="42">
        <v>61</v>
      </c>
      <c r="U124" s="42">
        <v>21</v>
      </c>
      <c r="V124" s="42">
        <v>2</v>
      </c>
      <c r="X124" s="42">
        <v>75</v>
      </c>
      <c r="Y124" s="42">
        <v>75</v>
      </c>
      <c r="Z124" s="42">
        <v>82</v>
      </c>
      <c r="AA124" s="42">
        <v>78</v>
      </c>
      <c r="AB124" s="42">
        <v>57</v>
      </c>
      <c r="AC124" s="42">
        <v>66</v>
      </c>
      <c r="AD124" s="42">
        <v>90</v>
      </c>
      <c r="AE124" s="42">
        <v>114</v>
      </c>
      <c r="AF124" s="42">
        <v>128</v>
      </c>
      <c r="AG124" s="42">
        <v>97</v>
      </c>
      <c r="AH124" s="42">
        <v>130</v>
      </c>
      <c r="AI124" s="42">
        <v>139</v>
      </c>
      <c r="AJ124" s="42">
        <v>161</v>
      </c>
      <c r="AK124" s="42">
        <v>180</v>
      </c>
      <c r="AL124" s="42">
        <v>156</v>
      </c>
      <c r="AM124" s="42">
        <v>194</v>
      </c>
      <c r="AN124" s="42">
        <v>133</v>
      </c>
      <c r="AO124" s="42">
        <v>122</v>
      </c>
      <c r="AP124" s="42">
        <v>67</v>
      </c>
      <c r="AQ124" s="42">
        <v>23</v>
      </c>
      <c r="AR124" s="42">
        <v>5</v>
      </c>
    </row>
    <row r="125" spans="1:44">
      <c r="A125">
        <v>122</v>
      </c>
      <c r="B125" s="4" t="s">
        <v>108</v>
      </c>
      <c r="C125" s="44">
        <v>102</v>
      </c>
      <c r="D125" s="44">
        <v>101</v>
      </c>
      <c r="E125" s="44">
        <v>88</v>
      </c>
      <c r="F125" s="44">
        <v>82</v>
      </c>
      <c r="G125" s="44">
        <v>77</v>
      </c>
      <c r="H125" s="44">
        <v>122</v>
      </c>
      <c r="I125" s="44">
        <v>120</v>
      </c>
      <c r="J125" s="44">
        <v>148</v>
      </c>
      <c r="K125" s="44">
        <v>167</v>
      </c>
      <c r="L125" s="44">
        <v>107</v>
      </c>
      <c r="M125" s="44">
        <v>172</v>
      </c>
      <c r="N125" s="44">
        <v>176</v>
      </c>
      <c r="O125" s="44">
        <v>206</v>
      </c>
      <c r="P125" s="44">
        <v>207</v>
      </c>
      <c r="Q125" s="44">
        <v>155</v>
      </c>
      <c r="R125" s="44">
        <v>150</v>
      </c>
      <c r="S125" s="47">
        <v>129</v>
      </c>
      <c r="T125" s="47">
        <v>74</v>
      </c>
      <c r="U125" s="47">
        <v>24</v>
      </c>
      <c r="V125" s="47">
        <v>5</v>
      </c>
      <c r="W125" s="47"/>
      <c r="X125" s="44">
        <v>101</v>
      </c>
      <c r="Y125" s="44">
        <v>101</v>
      </c>
      <c r="Z125" s="44">
        <v>106</v>
      </c>
      <c r="AA125" s="44">
        <v>72</v>
      </c>
      <c r="AB125" s="44">
        <v>72</v>
      </c>
      <c r="AC125" s="44">
        <v>91</v>
      </c>
      <c r="AD125" s="44">
        <v>110</v>
      </c>
      <c r="AE125" s="44">
        <v>140</v>
      </c>
      <c r="AF125" s="44">
        <v>146</v>
      </c>
      <c r="AG125" s="44">
        <v>145</v>
      </c>
      <c r="AH125" s="44">
        <v>179</v>
      </c>
      <c r="AI125" s="44">
        <v>175</v>
      </c>
      <c r="AJ125" s="44">
        <v>203</v>
      </c>
      <c r="AK125" s="44">
        <v>235</v>
      </c>
      <c r="AL125" s="44">
        <v>191</v>
      </c>
      <c r="AM125" s="44">
        <v>219</v>
      </c>
      <c r="AN125" s="47">
        <v>170</v>
      </c>
      <c r="AO125" s="42">
        <v>132</v>
      </c>
      <c r="AP125" s="42">
        <v>61</v>
      </c>
      <c r="AQ125" s="42">
        <v>18</v>
      </c>
      <c r="AR125" s="47">
        <v>3</v>
      </c>
    </row>
    <row r="126" spans="1:44">
      <c r="A126">
        <v>123</v>
      </c>
      <c r="B126" s="4" t="s">
        <v>109</v>
      </c>
      <c r="C126">
        <v>91</v>
      </c>
      <c r="D126">
        <v>100</v>
      </c>
      <c r="E126">
        <v>105</v>
      </c>
      <c r="F126">
        <v>99</v>
      </c>
      <c r="G126">
        <v>61</v>
      </c>
      <c r="H126">
        <v>106</v>
      </c>
      <c r="I126">
        <v>130</v>
      </c>
      <c r="J126">
        <v>121</v>
      </c>
      <c r="K126">
        <v>145</v>
      </c>
      <c r="L126">
        <v>126</v>
      </c>
      <c r="M126">
        <v>159</v>
      </c>
      <c r="N126">
        <v>164</v>
      </c>
      <c r="O126">
        <v>210</v>
      </c>
      <c r="P126">
        <v>222</v>
      </c>
      <c r="Q126">
        <v>178</v>
      </c>
      <c r="R126">
        <v>146</v>
      </c>
      <c r="S126" s="42">
        <v>147</v>
      </c>
      <c r="T126" s="42">
        <v>63</v>
      </c>
      <c r="U126" s="42">
        <v>29</v>
      </c>
      <c r="V126" s="42">
        <v>7</v>
      </c>
      <c r="W126" s="47">
        <v>3</v>
      </c>
      <c r="X126">
        <v>98</v>
      </c>
      <c r="Y126">
        <v>94</v>
      </c>
      <c r="Z126">
        <v>128</v>
      </c>
      <c r="AA126">
        <v>93</v>
      </c>
      <c r="AB126">
        <v>65</v>
      </c>
      <c r="AC126">
        <v>80</v>
      </c>
      <c r="AD126">
        <v>101</v>
      </c>
      <c r="AE126">
        <v>133</v>
      </c>
      <c r="AF126">
        <v>157</v>
      </c>
      <c r="AG126">
        <v>138</v>
      </c>
      <c r="AH126">
        <v>169</v>
      </c>
      <c r="AI126">
        <v>187</v>
      </c>
      <c r="AJ126">
        <v>210</v>
      </c>
      <c r="AK126">
        <v>248</v>
      </c>
      <c r="AL126">
        <v>204</v>
      </c>
      <c r="AM126">
        <v>187</v>
      </c>
      <c r="AN126" s="42">
        <v>169</v>
      </c>
      <c r="AO126" s="42">
        <v>126</v>
      </c>
      <c r="AP126" s="42">
        <v>76</v>
      </c>
      <c r="AQ126" s="42">
        <v>23</v>
      </c>
      <c r="AR126" s="42">
        <v>2</v>
      </c>
    </row>
    <row r="127" spans="1:44">
      <c r="A127">
        <v>124</v>
      </c>
      <c r="B127" s="4" t="s">
        <v>110</v>
      </c>
      <c r="C127">
        <v>38</v>
      </c>
      <c r="D127">
        <v>47</v>
      </c>
      <c r="E127">
        <v>56</v>
      </c>
      <c r="F127">
        <v>54</v>
      </c>
      <c r="G127">
        <v>32</v>
      </c>
      <c r="H127">
        <v>48</v>
      </c>
      <c r="I127">
        <v>72</v>
      </c>
      <c r="J127">
        <v>73</v>
      </c>
      <c r="K127">
        <v>71</v>
      </c>
      <c r="L127">
        <v>85</v>
      </c>
      <c r="M127">
        <v>92</v>
      </c>
      <c r="N127">
        <v>91</v>
      </c>
      <c r="O127">
        <v>111</v>
      </c>
      <c r="P127">
        <v>131</v>
      </c>
      <c r="Q127">
        <v>111</v>
      </c>
      <c r="R127">
        <v>117</v>
      </c>
      <c r="S127" s="42">
        <v>96</v>
      </c>
      <c r="T127" s="42">
        <v>64</v>
      </c>
      <c r="U127" s="42">
        <v>26</v>
      </c>
      <c r="V127" s="42">
        <v>5</v>
      </c>
      <c r="W127" s="47"/>
      <c r="X127">
        <v>49</v>
      </c>
      <c r="Y127">
        <v>52</v>
      </c>
      <c r="Z127">
        <v>45</v>
      </c>
      <c r="AA127">
        <v>71</v>
      </c>
      <c r="AB127">
        <v>30</v>
      </c>
      <c r="AC127">
        <v>46</v>
      </c>
      <c r="AD127">
        <v>76</v>
      </c>
      <c r="AE127">
        <v>69</v>
      </c>
      <c r="AF127">
        <v>79</v>
      </c>
      <c r="AG127">
        <v>82</v>
      </c>
      <c r="AH127">
        <v>72</v>
      </c>
      <c r="AI127">
        <v>104</v>
      </c>
      <c r="AJ127">
        <v>138</v>
      </c>
      <c r="AK127">
        <v>153</v>
      </c>
      <c r="AL127">
        <v>132</v>
      </c>
      <c r="AM127">
        <v>136</v>
      </c>
      <c r="AN127" s="42">
        <v>128</v>
      </c>
      <c r="AO127" s="42">
        <v>117</v>
      </c>
      <c r="AP127" s="42">
        <v>52</v>
      </c>
      <c r="AQ127" s="42">
        <v>29</v>
      </c>
      <c r="AR127" s="47">
        <v>8</v>
      </c>
    </row>
    <row r="128" spans="1:44">
      <c r="A128">
        <v>125</v>
      </c>
      <c r="B128" s="4" t="s">
        <v>111</v>
      </c>
      <c r="C128">
        <v>91</v>
      </c>
      <c r="D128">
        <v>107</v>
      </c>
      <c r="E128">
        <v>94</v>
      </c>
      <c r="F128">
        <v>76</v>
      </c>
      <c r="G128">
        <v>66</v>
      </c>
      <c r="H128">
        <v>94</v>
      </c>
      <c r="I128">
        <v>122</v>
      </c>
      <c r="J128">
        <v>125</v>
      </c>
      <c r="K128">
        <v>174</v>
      </c>
      <c r="L128">
        <v>158</v>
      </c>
      <c r="M128">
        <v>153</v>
      </c>
      <c r="N128">
        <v>171</v>
      </c>
      <c r="O128">
        <v>204</v>
      </c>
      <c r="P128">
        <v>233</v>
      </c>
      <c r="Q128">
        <v>187</v>
      </c>
      <c r="R128">
        <v>177</v>
      </c>
      <c r="S128" s="42">
        <v>150</v>
      </c>
      <c r="T128" s="42">
        <v>82</v>
      </c>
      <c r="U128" s="42">
        <v>28</v>
      </c>
      <c r="V128" s="42">
        <v>6</v>
      </c>
      <c r="W128" s="47"/>
      <c r="X128">
        <v>82</v>
      </c>
      <c r="Y128">
        <v>112</v>
      </c>
      <c r="Z128">
        <v>115</v>
      </c>
      <c r="AA128">
        <v>74</v>
      </c>
      <c r="AB128">
        <v>69</v>
      </c>
      <c r="AC128">
        <v>98</v>
      </c>
      <c r="AD128">
        <v>141</v>
      </c>
      <c r="AE128">
        <v>150</v>
      </c>
      <c r="AF128">
        <v>184</v>
      </c>
      <c r="AG128">
        <v>137</v>
      </c>
      <c r="AH128">
        <v>151</v>
      </c>
      <c r="AI128">
        <v>171</v>
      </c>
      <c r="AJ128">
        <v>237</v>
      </c>
      <c r="AK128">
        <v>273</v>
      </c>
      <c r="AL128">
        <v>196</v>
      </c>
      <c r="AM128">
        <v>198</v>
      </c>
      <c r="AN128" s="42">
        <v>213</v>
      </c>
      <c r="AO128" s="42">
        <v>148</v>
      </c>
      <c r="AP128" s="42">
        <v>80</v>
      </c>
      <c r="AQ128" s="42">
        <v>27</v>
      </c>
      <c r="AR128" s="42">
        <v>8</v>
      </c>
    </row>
    <row r="129" spans="1:44">
      <c r="A129">
        <v>126</v>
      </c>
      <c r="B129" s="4" t="s">
        <v>220</v>
      </c>
      <c r="C129">
        <v>383</v>
      </c>
      <c r="D129">
        <v>407</v>
      </c>
      <c r="E129">
        <v>449</v>
      </c>
      <c r="F129">
        <v>473</v>
      </c>
      <c r="G129">
        <v>380</v>
      </c>
      <c r="H129">
        <v>451</v>
      </c>
      <c r="I129">
        <v>510</v>
      </c>
      <c r="J129">
        <v>610</v>
      </c>
      <c r="K129">
        <v>670</v>
      </c>
      <c r="L129">
        <v>656</v>
      </c>
      <c r="M129">
        <v>619</v>
      </c>
      <c r="N129">
        <v>621</v>
      </c>
      <c r="O129">
        <v>738</v>
      </c>
      <c r="P129">
        <v>823</v>
      </c>
      <c r="Q129">
        <v>659</v>
      </c>
      <c r="R129">
        <v>633</v>
      </c>
      <c r="S129" s="42">
        <v>554</v>
      </c>
      <c r="T129" s="42">
        <v>318</v>
      </c>
      <c r="U129" s="42">
        <v>86</v>
      </c>
      <c r="V129" s="42">
        <v>29</v>
      </c>
      <c r="W129" s="47">
        <v>3</v>
      </c>
      <c r="X129">
        <v>363</v>
      </c>
      <c r="Y129">
        <v>377</v>
      </c>
      <c r="Z129">
        <v>434</v>
      </c>
      <c r="AA129">
        <v>356</v>
      </c>
      <c r="AB129">
        <v>303</v>
      </c>
      <c r="AC129">
        <v>350</v>
      </c>
      <c r="AD129">
        <v>517</v>
      </c>
      <c r="AE129">
        <v>562</v>
      </c>
      <c r="AF129">
        <v>622</v>
      </c>
      <c r="AG129">
        <v>593</v>
      </c>
      <c r="AH129">
        <v>616</v>
      </c>
      <c r="AI129">
        <v>637</v>
      </c>
      <c r="AJ129">
        <v>827</v>
      </c>
      <c r="AK129">
        <v>1002</v>
      </c>
      <c r="AL129">
        <v>854</v>
      </c>
      <c r="AM129">
        <v>823</v>
      </c>
      <c r="AN129" s="42">
        <v>694</v>
      </c>
      <c r="AO129" s="42">
        <v>515</v>
      </c>
      <c r="AP129" s="42">
        <v>264</v>
      </c>
      <c r="AQ129" s="42">
        <v>63</v>
      </c>
      <c r="AR129" s="42">
        <v>14</v>
      </c>
    </row>
    <row r="130" spans="1:44">
      <c r="A130">
        <v>127</v>
      </c>
      <c r="B130" s="4" t="s">
        <v>221</v>
      </c>
      <c r="C130">
        <v>135</v>
      </c>
      <c r="D130">
        <v>152</v>
      </c>
      <c r="E130">
        <v>204</v>
      </c>
      <c r="F130">
        <v>203</v>
      </c>
      <c r="G130">
        <v>177</v>
      </c>
      <c r="H130">
        <v>158</v>
      </c>
      <c r="I130">
        <v>196</v>
      </c>
      <c r="J130">
        <v>262</v>
      </c>
      <c r="K130">
        <v>254</v>
      </c>
      <c r="L130">
        <v>267</v>
      </c>
      <c r="M130">
        <v>304</v>
      </c>
      <c r="N130">
        <v>309</v>
      </c>
      <c r="O130">
        <v>371</v>
      </c>
      <c r="P130">
        <v>366</v>
      </c>
      <c r="Q130">
        <v>274</v>
      </c>
      <c r="R130">
        <v>290</v>
      </c>
      <c r="S130" s="42">
        <v>245</v>
      </c>
      <c r="T130" s="42">
        <v>149</v>
      </c>
      <c r="U130" s="42">
        <v>50</v>
      </c>
      <c r="V130" s="42">
        <v>11</v>
      </c>
      <c r="W130" s="47">
        <v>1</v>
      </c>
      <c r="X130">
        <v>133</v>
      </c>
      <c r="Y130">
        <v>141</v>
      </c>
      <c r="Z130">
        <v>200</v>
      </c>
      <c r="AA130">
        <v>163</v>
      </c>
      <c r="AB130">
        <v>153</v>
      </c>
      <c r="AC130">
        <v>158</v>
      </c>
      <c r="AD130">
        <v>226</v>
      </c>
      <c r="AE130">
        <v>236</v>
      </c>
      <c r="AF130">
        <v>281</v>
      </c>
      <c r="AG130">
        <v>250</v>
      </c>
      <c r="AH130">
        <v>276</v>
      </c>
      <c r="AI130">
        <v>329</v>
      </c>
      <c r="AJ130">
        <v>388</v>
      </c>
      <c r="AK130">
        <v>414</v>
      </c>
      <c r="AL130">
        <v>373</v>
      </c>
      <c r="AM130">
        <v>364</v>
      </c>
      <c r="AN130" s="42">
        <v>332</v>
      </c>
      <c r="AO130" s="42">
        <v>253</v>
      </c>
      <c r="AP130" s="42">
        <v>148</v>
      </c>
      <c r="AQ130" s="42">
        <v>28</v>
      </c>
      <c r="AR130" s="47">
        <v>7</v>
      </c>
    </row>
    <row r="131" spans="1:44">
      <c r="A131">
        <v>128</v>
      </c>
      <c r="B131" s="4" t="s">
        <v>112</v>
      </c>
      <c r="C131">
        <v>43</v>
      </c>
      <c r="D131">
        <v>41</v>
      </c>
      <c r="E131">
        <v>43</v>
      </c>
      <c r="F131">
        <v>40</v>
      </c>
      <c r="G131">
        <v>33</v>
      </c>
      <c r="H131">
        <v>54</v>
      </c>
      <c r="I131">
        <v>52</v>
      </c>
      <c r="J131">
        <v>55</v>
      </c>
      <c r="K131">
        <v>76</v>
      </c>
      <c r="L131">
        <v>73</v>
      </c>
      <c r="M131">
        <v>95</v>
      </c>
      <c r="N131">
        <v>111</v>
      </c>
      <c r="O131">
        <v>113</v>
      </c>
      <c r="P131">
        <v>121</v>
      </c>
      <c r="Q131">
        <v>89</v>
      </c>
      <c r="R131">
        <v>106</v>
      </c>
      <c r="S131" s="42">
        <v>81</v>
      </c>
      <c r="T131" s="42">
        <v>41</v>
      </c>
      <c r="U131" s="42">
        <v>22</v>
      </c>
      <c r="V131" s="42">
        <v>3</v>
      </c>
      <c r="W131" s="47"/>
      <c r="X131">
        <v>39</v>
      </c>
      <c r="Y131">
        <v>36</v>
      </c>
      <c r="Z131">
        <v>37</v>
      </c>
      <c r="AA131">
        <v>27</v>
      </c>
      <c r="AB131">
        <v>34</v>
      </c>
      <c r="AC131">
        <v>42</v>
      </c>
      <c r="AD131">
        <v>44</v>
      </c>
      <c r="AE131">
        <v>55</v>
      </c>
      <c r="AF131">
        <v>69</v>
      </c>
      <c r="AG131">
        <v>63</v>
      </c>
      <c r="AH131">
        <v>101</v>
      </c>
      <c r="AI131">
        <v>97</v>
      </c>
      <c r="AJ131">
        <v>128</v>
      </c>
      <c r="AK131">
        <v>140</v>
      </c>
      <c r="AL131">
        <v>110</v>
      </c>
      <c r="AM131">
        <v>140</v>
      </c>
      <c r="AN131" s="42">
        <v>109</v>
      </c>
      <c r="AO131" s="42">
        <v>85</v>
      </c>
      <c r="AP131" s="42">
        <v>54</v>
      </c>
      <c r="AQ131" s="42">
        <v>15</v>
      </c>
      <c r="AR131" s="42">
        <v>4</v>
      </c>
    </row>
    <row r="132" spans="1:44">
      <c r="A132">
        <v>129</v>
      </c>
      <c r="B132" s="4" t="s">
        <v>113</v>
      </c>
      <c r="C132">
        <v>73</v>
      </c>
      <c r="D132">
        <v>88</v>
      </c>
      <c r="E132">
        <v>93</v>
      </c>
      <c r="F132">
        <v>66</v>
      </c>
      <c r="G132">
        <v>54</v>
      </c>
      <c r="H132">
        <v>86</v>
      </c>
      <c r="I132">
        <v>114</v>
      </c>
      <c r="J132">
        <v>118</v>
      </c>
      <c r="K132">
        <v>131</v>
      </c>
      <c r="L132">
        <v>116</v>
      </c>
      <c r="M132">
        <v>138</v>
      </c>
      <c r="N132">
        <v>165</v>
      </c>
      <c r="O132">
        <v>143</v>
      </c>
      <c r="P132">
        <v>149</v>
      </c>
      <c r="Q132">
        <v>97</v>
      </c>
      <c r="R132">
        <v>106</v>
      </c>
      <c r="S132" s="42">
        <v>94</v>
      </c>
      <c r="T132" s="42">
        <v>48</v>
      </c>
      <c r="U132" s="42">
        <v>13</v>
      </c>
      <c r="V132" s="42">
        <v>3</v>
      </c>
      <c r="W132" s="47"/>
      <c r="X132">
        <v>73</v>
      </c>
      <c r="Y132">
        <v>62</v>
      </c>
      <c r="Z132">
        <v>75</v>
      </c>
      <c r="AA132">
        <v>77</v>
      </c>
      <c r="AB132">
        <v>45</v>
      </c>
      <c r="AC132">
        <v>103</v>
      </c>
      <c r="AD132">
        <v>106</v>
      </c>
      <c r="AE132">
        <v>118</v>
      </c>
      <c r="AF132">
        <v>122</v>
      </c>
      <c r="AG132">
        <v>107</v>
      </c>
      <c r="AH132">
        <v>104</v>
      </c>
      <c r="AI132">
        <v>149</v>
      </c>
      <c r="AJ132">
        <v>156</v>
      </c>
      <c r="AK132">
        <v>175</v>
      </c>
      <c r="AL132">
        <v>143</v>
      </c>
      <c r="AM132">
        <v>169</v>
      </c>
      <c r="AN132" s="42">
        <v>109</v>
      </c>
      <c r="AO132" s="42">
        <v>78</v>
      </c>
      <c r="AP132" s="42">
        <v>33</v>
      </c>
      <c r="AQ132" s="42">
        <v>10</v>
      </c>
    </row>
    <row r="133" spans="1:44">
      <c r="A133">
        <v>130</v>
      </c>
      <c r="B133" s="4" t="s">
        <v>114</v>
      </c>
      <c r="C133">
        <v>22</v>
      </c>
      <c r="D133">
        <v>22</v>
      </c>
      <c r="E133">
        <v>17</v>
      </c>
      <c r="F133">
        <v>19</v>
      </c>
      <c r="G133">
        <v>21</v>
      </c>
      <c r="H133">
        <v>31</v>
      </c>
      <c r="I133">
        <v>46</v>
      </c>
      <c r="J133">
        <v>45</v>
      </c>
      <c r="K133">
        <v>30</v>
      </c>
      <c r="L133">
        <v>27</v>
      </c>
      <c r="M133">
        <v>47</v>
      </c>
      <c r="N133">
        <v>36</v>
      </c>
      <c r="O133">
        <v>43</v>
      </c>
      <c r="P133">
        <v>25</v>
      </c>
      <c r="Q133">
        <v>26</v>
      </c>
      <c r="R133">
        <v>30</v>
      </c>
      <c r="S133" s="42">
        <v>28</v>
      </c>
      <c r="T133" s="42">
        <v>20</v>
      </c>
      <c r="U133" s="42">
        <v>5</v>
      </c>
      <c r="V133" s="42">
        <v>1</v>
      </c>
      <c r="W133" s="47">
        <v>1</v>
      </c>
      <c r="X133">
        <v>23</v>
      </c>
      <c r="Y133">
        <v>16</v>
      </c>
      <c r="Z133">
        <v>19</v>
      </c>
      <c r="AA133">
        <v>17</v>
      </c>
      <c r="AB133">
        <v>16</v>
      </c>
      <c r="AC133">
        <v>30</v>
      </c>
      <c r="AD133">
        <v>28</v>
      </c>
      <c r="AE133">
        <v>37</v>
      </c>
      <c r="AF133">
        <v>25</v>
      </c>
      <c r="AG133">
        <v>26</v>
      </c>
      <c r="AH133">
        <v>43</v>
      </c>
      <c r="AI133">
        <v>30</v>
      </c>
      <c r="AJ133">
        <v>33</v>
      </c>
      <c r="AK133">
        <v>31</v>
      </c>
      <c r="AL133">
        <v>38</v>
      </c>
      <c r="AM133">
        <v>46</v>
      </c>
      <c r="AN133" s="42">
        <v>39</v>
      </c>
      <c r="AO133" s="42">
        <v>45</v>
      </c>
      <c r="AP133" s="42">
        <v>25</v>
      </c>
      <c r="AQ133" s="42">
        <v>6</v>
      </c>
      <c r="AR133" s="47">
        <v>1</v>
      </c>
    </row>
    <row r="134" spans="1:44">
      <c r="A134">
        <v>131</v>
      </c>
      <c r="B134" s="4" t="s">
        <v>115</v>
      </c>
      <c r="C134" s="42">
        <v>79</v>
      </c>
      <c r="D134" s="42">
        <v>81</v>
      </c>
      <c r="E134" s="42">
        <v>98</v>
      </c>
      <c r="F134" s="42">
        <v>62</v>
      </c>
      <c r="G134" s="42">
        <v>68</v>
      </c>
      <c r="H134" s="42">
        <v>130</v>
      </c>
      <c r="I134" s="42">
        <v>127</v>
      </c>
      <c r="J134" s="42">
        <v>124</v>
      </c>
      <c r="K134" s="42">
        <v>146</v>
      </c>
      <c r="L134" s="42">
        <v>140</v>
      </c>
      <c r="M134" s="42">
        <v>150</v>
      </c>
      <c r="N134" s="42">
        <v>168</v>
      </c>
      <c r="O134" s="42">
        <v>188</v>
      </c>
      <c r="P134" s="42">
        <v>144</v>
      </c>
      <c r="Q134" s="42">
        <v>134</v>
      </c>
      <c r="R134" s="42">
        <v>127</v>
      </c>
      <c r="S134" s="42">
        <v>107</v>
      </c>
      <c r="T134" s="42">
        <v>41</v>
      </c>
      <c r="U134" s="42">
        <v>19</v>
      </c>
      <c r="V134" s="42">
        <v>3</v>
      </c>
      <c r="X134" s="42">
        <v>84</v>
      </c>
      <c r="Y134" s="42">
        <v>70</v>
      </c>
      <c r="Z134" s="42">
        <v>87</v>
      </c>
      <c r="AA134" s="42">
        <v>77</v>
      </c>
      <c r="AB134" s="42">
        <v>57</v>
      </c>
      <c r="AC134" s="42">
        <v>93</v>
      </c>
      <c r="AD134" s="42">
        <v>123</v>
      </c>
      <c r="AE134" s="42">
        <v>134</v>
      </c>
      <c r="AF134" s="42">
        <v>150</v>
      </c>
      <c r="AG134" s="42">
        <v>137</v>
      </c>
      <c r="AH134" s="42">
        <v>156</v>
      </c>
      <c r="AI134" s="42">
        <v>157</v>
      </c>
      <c r="AJ134" s="42">
        <v>201</v>
      </c>
      <c r="AK134" s="42">
        <v>209</v>
      </c>
      <c r="AL134" s="42">
        <v>172</v>
      </c>
      <c r="AM134" s="42">
        <v>163</v>
      </c>
      <c r="AN134" s="42">
        <v>160</v>
      </c>
      <c r="AO134" s="42">
        <v>98</v>
      </c>
      <c r="AP134" s="42">
        <v>40</v>
      </c>
      <c r="AQ134" s="42">
        <v>17</v>
      </c>
      <c r="AR134" s="42">
        <v>4</v>
      </c>
    </row>
    <row r="135" spans="1:44">
      <c r="A135">
        <v>132</v>
      </c>
      <c r="B135" s="4" t="s">
        <v>222</v>
      </c>
      <c r="C135">
        <v>120</v>
      </c>
      <c r="D135">
        <v>174</v>
      </c>
      <c r="E135">
        <v>182</v>
      </c>
      <c r="F135">
        <v>149</v>
      </c>
      <c r="G135">
        <v>105</v>
      </c>
      <c r="H135">
        <v>155</v>
      </c>
      <c r="I135">
        <v>156</v>
      </c>
      <c r="J135">
        <v>201</v>
      </c>
      <c r="K135">
        <v>249</v>
      </c>
      <c r="L135">
        <v>212</v>
      </c>
      <c r="M135">
        <v>240</v>
      </c>
      <c r="N135">
        <v>254</v>
      </c>
      <c r="O135">
        <v>306</v>
      </c>
      <c r="P135">
        <v>314</v>
      </c>
      <c r="Q135">
        <v>190</v>
      </c>
      <c r="R135">
        <v>196</v>
      </c>
      <c r="S135" s="42">
        <v>178</v>
      </c>
      <c r="T135" s="42">
        <v>117</v>
      </c>
      <c r="U135" s="42">
        <v>46</v>
      </c>
      <c r="V135" s="42">
        <v>6</v>
      </c>
      <c r="W135" s="47">
        <v>1</v>
      </c>
      <c r="X135">
        <v>138</v>
      </c>
      <c r="Y135">
        <v>153</v>
      </c>
      <c r="Z135">
        <v>159</v>
      </c>
      <c r="AA135">
        <v>142</v>
      </c>
      <c r="AB135">
        <v>80</v>
      </c>
      <c r="AC135">
        <v>121</v>
      </c>
      <c r="AD135">
        <v>144</v>
      </c>
      <c r="AE135">
        <v>193</v>
      </c>
      <c r="AF135">
        <v>227</v>
      </c>
      <c r="AG135">
        <v>208</v>
      </c>
      <c r="AH135">
        <v>264</v>
      </c>
      <c r="AI135">
        <v>263</v>
      </c>
      <c r="AJ135">
        <v>300</v>
      </c>
      <c r="AK135">
        <v>329</v>
      </c>
      <c r="AL135">
        <v>280</v>
      </c>
      <c r="AM135">
        <v>232</v>
      </c>
      <c r="AN135" s="42">
        <v>247</v>
      </c>
      <c r="AO135" s="42">
        <v>185</v>
      </c>
      <c r="AP135" s="42">
        <v>96</v>
      </c>
      <c r="AQ135" s="42">
        <v>40</v>
      </c>
      <c r="AR135" s="42">
        <v>7</v>
      </c>
    </row>
    <row r="136" spans="1:44">
      <c r="A136">
        <v>133</v>
      </c>
      <c r="B136" s="4" t="s">
        <v>116</v>
      </c>
      <c r="C136" s="42">
        <v>1433</v>
      </c>
      <c r="D136" s="42">
        <v>1509</v>
      </c>
      <c r="E136" s="42">
        <v>1705</v>
      </c>
      <c r="F136" s="42">
        <v>2366</v>
      </c>
      <c r="G136" s="42">
        <v>3180</v>
      </c>
      <c r="H136" s="42">
        <v>2065</v>
      </c>
      <c r="I136" s="42">
        <v>2124</v>
      </c>
      <c r="J136" s="42">
        <v>2366</v>
      </c>
      <c r="K136" s="42">
        <v>3135</v>
      </c>
      <c r="L136" s="42">
        <v>2513</v>
      </c>
      <c r="M136" s="42">
        <v>2359</v>
      </c>
      <c r="N136" s="42">
        <v>2477</v>
      </c>
      <c r="O136" s="42">
        <v>3246</v>
      </c>
      <c r="P136" s="42">
        <v>3703</v>
      </c>
      <c r="Q136" s="42">
        <v>3066</v>
      </c>
      <c r="R136" s="42">
        <v>2605</v>
      </c>
      <c r="S136" s="42">
        <v>1865</v>
      </c>
      <c r="T136" s="42">
        <v>889</v>
      </c>
      <c r="U136" s="42">
        <v>272</v>
      </c>
      <c r="V136" s="42">
        <v>53</v>
      </c>
      <c r="W136" s="47">
        <v>4</v>
      </c>
      <c r="X136" s="42">
        <v>1385</v>
      </c>
      <c r="Y136" s="42">
        <v>1409</v>
      </c>
      <c r="Z136" s="42">
        <v>1744</v>
      </c>
      <c r="AA136" s="42">
        <v>1691</v>
      </c>
      <c r="AB136" s="42">
        <v>1637</v>
      </c>
      <c r="AC136" s="42">
        <v>1655</v>
      </c>
      <c r="AD136" s="42">
        <v>1955</v>
      </c>
      <c r="AE136" s="42">
        <v>2289</v>
      </c>
      <c r="AF136" s="42">
        <v>2890</v>
      </c>
      <c r="AG136" s="42">
        <v>2601</v>
      </c>
      <c r="AH136" s="42">
        <v>2517</v>
      </c>
      <c r="AI136" s="42">
        <v>2440</v>
      </c>
      <c r="AJ136" s="42">
        <v>3499</v>
      </c>
      <c r="AK136" s="42">
        <v>4502</v>
      </c>
      <c r="AL136" s="42">
        <v>3997</v>
      </c>
      <c r="AM136" s="42">
        <v>3406</v>
      </c>
      <c r="AN136" s="42">
        <v>2815</v>
      </c>
      <c r="AO136" s="42">
        <v>1793</v>
      </c>
      <c r="AP136" s="42">
        <v>869</v>
      </c>
      <c r="AQ136" s="42">
        <v>244</v>
      </c>
      <c r="AR136" s="42">
        <v>35</v>
      </c>
    </row>
    <row r="137" spans="1:44">
      <c r="A137">
        <v>134</v>
      </c>
      <c r="B137" s="4" t="s">
        <v>117</v>
      </c>
      <c r="C137" s="42">
        <v>3717</v>
      </c>
      <c r="D137" s="42">
        <v>3808</v>
      </c>
      <c r="E137" s="42">
        <v>3944</v>
      </c>
      <c r="F137" s="42">
        <v>4180</v>
      </c>
      <c r="G137" s="42">
        <v>3640</v>
      </c>
      <c r="H137" s="42">
        <v>4534</v>
      </c>
      <c r="I137" s="42">
        <v>5268</v>
      </c>
      <c r="J137" s="42">
        <v>5953</v>
      </c>
      <c r="K137" s="42">
        <v>7080</v>
      </c>
      <c r="L137" s="42">
        <v>5451</v>
      </c>
      <c r="M137" s="42">
        <v>5314</v>
      </c>
      <c r="N137" s="42">
        <v>5281</v>
      </c>
      <c r="O137" s="42">
        <v>6771</v>
      </c>
      <c r="P137" s="42">
        <v>6583</v>
      </c>
      <c r="Q137" s="42">
        <v>4662</v>
      </c>
      <c r="R137" s="42">
        <v>3595</v>
      </c>
      <c r="S137" s="42">
        <v>2465</v>
      </c>
      <c r="T137" s="42">
        <v>1361</v>
      </c>
      <c r="U137" s="42">
        <v>415</v>
      </c>
      <c r="V137" s="42">
        <v>73</v>
      </c>
      <c r="W137" s="47">
        <v>10</v>
      </c>
      <c r="X137" s="42">
        <v>3379</v>
      </c>
      <c r="Y137" s="42">
        <v>3702</v>
      </c>
      <c r="Z137" s="42">
        <v>3851</v>
      </c>
      <c r="AA137" s="42">
        <v>3702</v>
      </c>
      <c r="AB137" s="42">
        <v>3462</v>
      </c>
      <c r="AC137" s="42">
        <v>4058</v>
      </c>
      <c r="AD137" s="42">
        <v>4811</v>
      </c>
      <c r="AE137" s="42">
        <v>5921</v>
      </c>
      <c r="AF137" s="42">
        <v>6502</v>
      </c>
      <c r="AG137" s="42">
        <v>5500</v>
      </c>
      <c r="AH137" s="42">
        <v>5329</v>
      </c>
      <c r="AI137" s="42">
        <v>5495</v>
      </c>
      <c r="AJ137" s="42">
        <v>6965</v>
      </c>
      <c r="AK137" s="42">
        <v>7439</v>
      </c>
      <c r="AL137" s="42">
        <v>5317</v>
      </c>
      <c r="AM137" s="42">
        <v>4645</v>
      </c>
      <c r="AN137" s="42">
        <v>3732</v>
      </c>
      <c r="AO137" s="42">
        <v>2579</v>
      </c>
      <c r="AP137" s="42">
        <v>1228</v>
      </c>
      <c r="AQ137" s="42">
        <v>331</v>
      </c>
      <c r="AR137" s="42">
        <v>34</v>
      </c>
    </row>
    <row r="138" spans="1:44">
      <c r="A138">
        <v>135</v>
      </c>
      <c r="B138" s="4" t="s">
        <v>118</v>
      </c>
      <c r="C138" s="42">
        <v>770</v>
      </c>
      <c r="D138" s="42">
        <v>939</v>
      </c>
      <c r="E138" s="42">
        <v>1017</v>
      </c>
      <c r="F138" s="42">
        <v>1124</v>
      </c>
      <c r="G138" s="42">
        <v>924</v>
      </c>
      <c r="H138" s="42">
        <v>953</v>
      </c>
      <c r="I138" s="42">
        <v>1086</v>
      </c>
      <c r="J138" s="42">
        <v>1455</v>
      </c>
      <c r="K138" s="42">
        <v>1688</v>
      </c>
      <c r="L138" s="42">
        <v>1369</v>
      </c>
      <c r="M138" s="42">
        <v>1373</v>
      </c>
      <c r="N138" s="42">
        <v>1448</v>
      </c>
      <c r="O138" s="42">
        <v>1944</v>
      </c>
      <c r="P138" s="42">
        <v>2148</v>
      </c>
      <c r="Q138" s="42">
        <v>1743</v>
      </c>
      <c r="R138" s="42">
        <v>1446</v>
      </c>
      <c r="S138" s="42">
        <v>1005</v>
      </c>
      <c r="T138" s="42">
        <v>520</v>
      </c>
      <c r="U138" s="42">
        <v>148</v>
      </c>
      <c r="V138" s="42">
        <v>39</v>
      </c>
      <c r="W138" s="42">
        <v>3</v>
      </c>
      <c r="X138" s="42">
        <v>738</v>
      </c>
      <c r="Y138" s="42">
        <v>868</v>
      </c>
      <c r="Z138" s="42">
        <v>980</v>
      </c>
      <c r="AA138" s="42">
        <v>1022</v>
      </c>
      <c r="AB138" s="42">
        <v>873</v>
      </c>
      <c r="AC138" s="42">
        <v>898</v>
      </c>
      <c r="AD138" s="42">
        <v>1083</v>
      </c>
      <c r="AE138" s="42">
        <v>1382</v>
      </c>
      <c r="AF138" s="42">
        <v>1689</v>
      </c>
      <c r="AG138" s="42">
        <v>1504</v>
      </c>
      <c r="AH138" s="42">
        <v>1523</v>
      </c>
      <c r="AI138" s="42">
        <v>1521</v>
      </c>
      <c r="AJ138" s="42">
        <v>2089</v>
      </c>
      <c r="AK138" s="42">
        <v>2558</v>
      </c>
      <c r="AL138" s="42">
        <v>2099</v>
      </c>
      <c r="AM138" s="42">
        <v>1836</v>
      </c>
      <c r="AN138" s="42">
        <v>1421</v>
      </c>
      <c r="AO138" s="42">
        <v>974</v>
      </c>
      <c r="AP138" s="42">
        <v>506</v>
      </c>
      <c r="AQ138" s="42">
        <v>141</v>
      </c>
      <c r="AR138" s="42">
        <v>15</v>
      </c>
    </row>
    <row r="139" spans="1:44">
      <c r="A139">
        <v>136</v>
      </c>
      <c r="B139" s="4" t="s">
        <v>223</v>
      </c>
      <c r="C139" s="42">
        <v>577</v>
      </c>
      <c r="D139" s="42">
        <v>691</v>
      </c>
      <c r="E139" s="42">
        <v>788</v>
      </c>
      <c r="F139" s="42">
        <v>721</v>
      </c>
      <c r="G139" s="42">
        <v>544</v>
      </c>
      <c r="H139" s="42">
        <v>603</v>
      </c>
      <c r="I139" s="42">
        <v>722</v>
      </c>
      <c r="J139" s="42">
        <v>971</v>
      </c>
      <c r="K139" s="42">
        <v>1227</v>
      </c>
      <c r="L139" s="42">
        <v>998</v>
      </c>
      <c r="M139" s="42">
        <v>961</v>
      </c>
      <c r="N139" s="42">
        <v>1020</v>
      </c>
      <c r="O139" s="42">
        <v>1364</v>
      </c>
      <c r="P139" s="42">
        <v>1471</v>
      </c>
      <c r="Q139" s="42">
        <v>1126</v>
      </c>
      <c r="R139" s="42">
        <v>1010</v>
      </c>
      <c r="S139" s="42">
        <v>850</v>
      </c>
      <c r="T139" s="42">
        <v>438</v>
      </c>
      <c r="U139" s="42">
        <v>146</v>
      </c>
      <c r="V139" s="42">
        <v>32</v>
      </c>
      <c r="W139" s="47">
        <v>8</v>
      </c>
      <c r="X139" s="42">
        <v>577</v>
      </c>
      <c r="Y139" s="42">
        <v>691</v>
      </c>
      <c r="Z139" s="42">
        <v>788</v>
      </c>
      <c r="AA139" s="42">
        <v>721</v>
      </c>
      <c r="AB139" s="42">
        <v>544</v>
      </c>
      <c r="AC139" s="42">
        <v>603</v>
      </c>
      <c r="AD139" s="42">
        <v>722</v>
      </c>
      <c r="AE139" s="42">
        <v>971</v>
      </c>
      <c r="AF139" s="42">
        <v>1227</v>
      </c>
      <c r="AG139" s="42">
        <v>998</v>
      </c>
      <c r="AH139" s="42">
        <v>961</v>
      </c>
      <c r="AI139" s="42">
        <v>1020</v>
      </c>
      <c r="AJ139" s="42">
        <v>1364</v>
      </c>
      <c r="AK139" s="42">
        <v>1471</v>
      </c>
      <c r="AL139" s="42">
        <v>1126</v>
      </c>
      <c r="AM139" s="42">
        <v>1010</v>
      </c>
      <c r="AN139" s="42">
        <v>850</v>
      </c>
      <c r="AO139" s="42">
        <v>438</v>
      </c>
      <c r="AP139" s="42">
        <v>146</v>
      </c>
      <c r="AQ139" s="42">
        <v>32</v>
      </c>
      <c r="AR139" s="42">
        <v>8</v>
      </c>
    </row>
    <row r="140" spans="1:44">
      <c r="A140">
        <v>137</v>
      </c>
      <c r="B140" s="4" t="s">
        <v>119</v>
      </c>
      <c r="C140" s="42">
        <v>75</v>
      </c>
      <c r="D140" s="42">
        <v>78</v>
      </c>
      <c r="E140" s="42">
        <v>66</v>
      </c>
      <c r="F140" s="42">
        <v>74</v>
      </c>
      <c r="G140" s="42">
        <v>81</v>
      </c>
      <c r="H140" s="42">
        <v>91</v>
      </c>
      <c r="I140" s="42">
        <v>102</v>
      </c>
      <c r="J140" s="42">
        <v>137</v>
      </c>
      <c r="K140" s="42">
        <v>133</v>
      </c>
      <c r="L140" s="42">
        <v>118</v>
      </c>
      <c r="M140" s="42">
        <v>135</v>
      </c>
      <c r="N140" s="42">
        <v>122</v>
      </c>
      <c r="O140" s="42">
        <v>148</v>
      </c>
      <c r="P140" s="42">
        <v>180</v>
      </c>
      <c r="Q140" s="42">
        <v>125</v>
      </c>
      <c r="R140" s="42">
        <v>118</v>
      </c>
      <c r="S140" s="42">
        <v>125</v>
      </c>
      <c r="T140" s="42">
        <v>63</v>
      </c>
      <c r="U140" s="42">
        <v>24</v>
      </c>
      <c r="V140" s="42">
        <v>4</v>
      </c>
      <c r="W140" s="42">
        <v>1</v>
      </c>
      <c r="X140" s="42">
        <v>78</v>
      </c>
      <c r="Y140" s="42">
        <v>59</v>
      </c>
      <c r="Z140" s="42">
        <v>86</v>
      </c>
      <c r="AA140" s="42">
        <v>83</v>
      </c>
      <c r="AB140" s="42">
        <v>96</v>
      </c>
      <c r="AC140" s="42">
        <v>69</v>
      </c>
      <c r="AD140" s="42">
        <v>101</v>
      </c>
      <c r="AE140" s="42">
        <v>100</v>
      </c>
      <c r="AF140" s="42">
        <v>127</v>
      </c>
      <c r="AG140" s="42">
        <v>131</v>
      </c>
      <c r="AH140" s="42">
        <v>131</v>
      </c>
      <c r="AI140" s="42">
        <v>149</v>
      </c>
      <c r="AJ140" s="42">
        <v>187</v>
      </c>
      <c r="AK140" s="42">
        <v>175</v>
      </c>
      <c r="AL140" s="42">
        <v>156</v>
      </c>
      <c r="AM140" s="42">
        <v>181</v>
      </c>
      <c r="AN140" s="42">
        <v>146</v>
      </c>
      <c r="AO140" s="42">
        <v>121</v>
      </c>
      <c r="AP140" s="42">
        <v>83</v>
      </c>
      <c r="AQ140" s="42">
        <v>26</v>
      </c>
      <c r="AR140" s="42">
        <v>6</v>
      </c>
    </row>
    <row r="141" spans="1:44">
      <c r="A141">
        <v>138</v>
      </c>
      <c r="B141" s="4" t="s">
        <v>120</v>
      </c>
      <c r="C141">
        <v>43</v>
      </c>
      <c r="D141">
        <v>58</v>
      </c>
      <c r="E141">
        <v>51</v>
      </c>
      <c r="F141">
        <v>53</v>
      </c>
      <c r="G141">
        <v>38</v>
      </c>
      <c r="H141">
        <v>46</v>
      </c>
      <c r="I141">
        <v>56</v>
      </c>
      <c r="J141">
        <v>66</v>
      </c>
      <c r="K141">
        <v>93</v>
      </c>
      <c r="L141">
        <v>72</v>
      </c>
      <c r="M141">
        <v>80</v>
      </c>
      <c r="N141">
        <v>90</v>
      </c>
      <c r="O141">
        <v>120</v>
      </c>
      <c r="P141">
        <v>122</v>
      </c>
      <c r="Q141">
        <v>116</v>
      </c>
      <c r="R141">
        <v>91</v>
      </c>
      <c r="S141" s="42">
        <v>95</v>
      </c>
      <c r="T141" s="42">
        <v>46</v>
      </c>
      <c r="U141" s="42">
        <v>29</v>
      </c>
      <c r="V141" s="42">
        <v>3</v>
      </c>
      <c r="W141" s="47">
        <v>2</v>
      </c>
      <c r="X141">
        <v>36</v>
      </c>
      <c r="Y141">
        <v>40</v>
      </c>
      <c r="Z141">
        <v>54</v>
      </c>
      <c r="AA141">
        <v>45</v>
      </c>
      <c r="AB141">
        <v>39</v>
      </c>
      <c r="AC141">
        <v>49</v>
      </c>
      <c r="AD141">
        <v>52</v>
      </c>
      <c r="AE141">
        <v>72</v>
      </c>
      <c r="AF141">
        <v>80</v>
      </c>
      <c r="AG141">
        <v>67</v>
      </c>
      <c r="AH141">
        <v>73</v>
      </c>
      <c r="AI141">
        <v>91</v>
      </c>
      <c r="AJ141">
        <v>120</v>
      </c>
      <c r="AK141">
        <v>141</v>
      </c>
      <c r="AL141">
        <v>121</v>
      </c>
      <c r="AM141">
        <v>110</v>
      </c>
      <c r="AN141" s="42">
        <v>131</v>
      </c>
      <c r="AO141" s="42">
        <v>128</v>
      </c>
      <c r="AP141" s="42">
        <v>71</v>
      </c>
      <c r="AQ141" s="42">
        <v>28</v>
      </c>
      <c r="AR141" s="42">
        <v>4</v>
      </c>
    </row>
    <row r="142" spans="1:44">
      <c r="A142">
        <v>139</v>
      </c>
      <c r="B142" s="4" t="s">
        <v>121</v>
      </c>
      <c r="C142">
        <v>182</v>
      </c>
      <c r="D142">
        <v>256</v>
      </c>
      <c r="E142">
        <v>320</v>
      </c>
      <c r="F142">
        <v>472</v>
      </c>
      <c r="G142">
        <v>258</v>
      </c>
      <c r="H142">
        <v>304</v>
      </c>
      <c r="I142">
        <v>305</v>
      </c>
      <c r="J142">
        <v>389</v>
      </c>
      <c r="K142">
        <v>510</v>
      </c>
      <c r="L142">
        <v>502</v>
      </c>
      <c r="M142">
        <v>474</v>
      </c>
      <c r="N142">
        <v>527</v>
      </c>
      <c r="O142">
        <v>803</v>
      </c>
      <c r="P142">
        <v>911</v>
      </c>
      <c r="Q142">
        <v>828</v>
      </c>
      <c r="R142">
        <v>639</v>
      </c>
      <c r="S142" s="42">
        <v>456</v>
      </c>
      <c r="T142" s="42">
        <v>231</v>
      </c>
      <c r="U142" s="42">
        <v>58</v>
      </c>
      <c r="V142" s="42">
        <v>7</v>
      </c>
      <c r="W142" s="42">
        <v>1</v>
      </c>
      <c r="X142">
        <v>183</v>
      </c>
      <c r="Y142">
        <v>236</v>
      </c>
      <c r="Z142">
        <v>298</v>
      </c>
      <c r="AA142">
        <v>352</v>
      </c>
      <c r="AB142">
        <v>218</v>
      </c>
      <c r="AC142">
        <v>223</v>
      </c>
      <c r="AD142">
        <v>292</v>
      </c>
      <c r="AE142">
        <v>386</v>
      </c>
      <c r="AF142">
        <v>513</v>
      </c>
      <c r="AG142">
        <v>540</v>
      </c>
      <c r="AH142">
        <v>511</v>
      </c>
      <c r="AI142">
        <v>540</v>
      </c>
      <c r="AJ142">
        <v>859</v>
      </c>
      <c r="AK142">
        <v>1087</v>
      </c>
      <c r="AL142">
        <v>929</v>
      </c>
      <c r="AM142">
        <v>764</v>
      </c>
      <c r="AN142" s="42">
        <v>611</v>
      </c>
      <c r="AO142" s="42">
        <v>427</v>
      </c>
      <c r="AP142" s="42">
        <v>191</v>
      </c>
      <c r="AQ142" s="42">
        <v>56</v>
      </c>
      <c r="AR142" s="42">
        <v>8</v>
      </c>
    </row>
    <row r="143" spans="1:44">
      <c r="A143">
        <v>140</v>
      </c>
      <c r="B143" s="4" t="s">
        <v>122</v>
      </c>
      <c r="C143">
        <v>90</v>
      </c>
      <c r="D143">
        <v>92</v>
      </c>
      <c r="E143">
        <v>96</v>
      </c>
      <c r="F143">
        <v>94</v>
      </c>
      <c r="G143">
        <v>131</v>
      </c>
      <c r="H143">
        <v>110</v>
      </c>
      <c r="I143">
        <v>103</v>
      </c>
      <c r="J143">
        <v>136</v>
      </c>
      <c r="K143">
        <v>175</v>
      </c>
      <c r="L143">
        <v>126</v>
      </c>
      <c r="M143">
        <v>151</v>
      </c>
      <c r="N143">
        <v>199</v>
      </c>
      <c r="O143">
        <v>224</v>
      </c>
      <c r="P143">
        <v>222</v>
      </c>
      <c r="Q143">
        <v>164</v>
      </c>
      <c r="R143">
        <v>133</v>
      </c>
      <c r="S143" s="42">
        <v>128</v>
      </c>
      <c r="T143" s="42">
        <v>73</v>
      </c>
      <c r="U143" s="42">
        <v>26</v>
      </c>
      <c r="V143" s="42">
        <v>9</v>
      </c>
      <c r="X143">
        <v>71</v>
      </c>
      <c r="Y143">
        <v>93</v>
      </c>
      <c r="Z143">
        <v>90</v>
      </c>
      <c r="AA143">
        <v>80</v>
      </c>
      <c r="AB143">
        <v>67</v>
      </c>
      <c r="AC143">
        <v>83</v>
      </c>
      <c r="AD143">
        <v>91</v>
      </c>
      <c r="AE143">
        <v>122</v>
      </c>
      <c r="AF143">
        <v>117</v>
      </c>
      <c r="AG143">
        <v>110</v>
      </c>
      <c r="AH143">
        <v>146</v>
      </c>
      <c r="AI143">
        <v>150</v>
      </c>
      <c r="AJ143">
        <v>177</v>
      </c>
      <c r="AK143">
        <v>215</v>
      </c>
      <c r="AL143">
        <v>185</v>
      </c>
      <c r="AM143">
        <v>181</v>
      </c>
      <c r="AN143" s="42">
        <v>165</v>
      </c>
      <c r="AO143" s="42">
        <v>126</v>
      </c>
      <c r="AP143" s="42">
        <v>71</v>
      </c>
      <c r="AQ143" s="42">
        <v>13</v>
      </c>
      <c r="AR143" s="42">
        <v>3</v>
      </c>
    </row>
    <row r="144" spans="1:44">
      <c r="A144">
        <v>141</v>
      </c>
      <c r="B144" s="4" t="s">
        <v>224</v>
      </c>
      <c r="C144">
        <v>109</v>
      </c>
      <c r="D144">
        <v>138</v>
      </c>
      <c r="E144">
        <v>184</v>
      </c>
      <c r="F144">
        <v>172</v>
      </c>
      <c r="G144">
        <v>126</v>
      </c>
      <c r="H144">
        <v>155</v>
      </c>
      <c r="I144">
        <v>200</v>
      </c>
      <c r="J144">
        <v>200</v>
      </c>
      <c r="K144">
        <v>239</v>
      </c>
      <c r="L144">
        <v>244</v>
      </c>
      <c r="M144">
        <v>234</v>
      </c>
      <c r="N144">
        <v>305</v>
      </c>
      <c r="O144">
        <v>379</v>
      </c>
      <c r="P144">
        <v>432</v>
      </c>
      <c r="Q144">
        <v>340</v>
      </c>
      <c r="R144">
        <v>324</v>
      </c>
      <c r="S144" s="42">
        <v>253</v>
      </c>
      <c r="T144" s="42">
        <v>139</v>
      </c>
      <c r="U144" s="42">
        <v>65</v>
      </c>
      <c r="V144" s="42">
        <v>15</v>
      </c>
      <c r="W144" s="47">
        <v>2</v>
      </c>
      <c r="X144">
        <v>101</v>
      </c>
      <c r="Y144">
        <v>144</v>
      </c>
      <c r="Z144">
        <v>147</v>
      </c>
      <c r="AA144">
        <v>161</v>
      </c>
      <c r="AB144">
        <v>158</v>
      </c>
      <c r="AC144">
        <v>152</v>
      </c>
      <c r="AD144">
        <v>186</v>
      </c>
      <c r="AE144">
        <v>228</v>
      </c>
      <c r="AF144">
        <v>271</v>
      </c>
      <c r="AG144">
        <v>277</v>
      </c>
      <c r="AH144">
        <v>296</v>
      </c>
      <c r="AI144">
        <v>329</v>
      </c>
      <c r="AJ144">
        <v>385</v>
      </c>
      <c r="AK144">
        <v>484</v>
      </c>
      <c r="AL144">
        <v>455</v>
      </c>
      <c r="AM144">
        <v>412</v>
      </c>
      <c r="AN144" s="42">
        <v>352</v>
      </c>
      <c r="AO144" s="42">
        <v>245</v>
      </c>
      <c r="AP144" s="42">
        <v>152</v>
      </c>
      <c r="AQ144" s="42">
        <v>58</v>
      </c>
      <c r="AR144" s="42">
        <v>10</v>
      </c>
    </row>
    <row r="145" spans="1:44">
      <c r="A145">
        <v>142</v>
      </c>
      <c r="B145" s="4" t="s">
        <v>225</v>
      </c>
      <c r="C145">
        <v>125</v>
      </c>
      <c r="D145">
        <v>149</v>
      </c>
      <c r="E145">
        <v>171</v>
      </c>
      <c r="F145">
        <v>193</v>
      </c>
      <c r="G145">
        <v>190</v>
      </c>
      <c r="H145">
        <v>156</v>
      </c>
      <c r="I145">
        <v>195</v>
      </c>
      <c r="J145">
        <v>230</v>
      </c>
      <c r="K145">
        <v>294</v>
      </c>
      <c r="L145">
        <v>291</v>
      </c>
      <c r="M145">
        <v>261</v>
      </c>
      <c r="N145">
        <v>273</v>
      </c>
      <c r="O145">
        <v>297</v>
      </c>
      <c r="P145">
        <v>342</v>
      </c>
      <c r="Q145">
        <v>284</v>
      </c>
      <c r="R145">
        <v>233</v>
      </c>
      <c r="S145" s="42">
        <v>193</v>
      </c>
      <c r="T145" s="42">
        <v>114</v>
      </c>
      <c r="U145" s="42">
        <v>33</v>
      </c>
      <c r="V145" s="42">
        <v>9</v>
      </c>
      <c r="W145" s="47">
        <v>1</v>
      </c>
      <c r="X145">
        <v>122</v>
      </c>
      <c r="Y145">
        <v>175</v>
      </c>
      <c r="Z145">
        <v>145</v>
      </c>
      <c r="AA145">
        <v>160</v>
      </c>
      <c r="AB145">
        <v>113</v>
      </c>
      <c r="AC145">
        <v>123</v>
      </c>
      <c r="AD145">
        <v>167</v>
      </c>
      <c r="AE145">
        <v>210</v>
      </c>
      <c r="AF145">
        <v>254</v>
      </c>
      <c r="AG145">
        <v>238</v>
      </c>
      <c r="AH145">
        <v>229</v>
      </c>
      <c r="AI145">
        <v>260</v>
      </c>
      <c r="AJ145">
        <v>295</v>
      </c>
      <c r="AK145">
        <v>398</v>
      </c>
      <c r="AL145">
        <v>343</v>
      </c>
      <c r="AM145">
        <v>279</v>
      </c>
      <c r="AN145" s="42">
        <v>284</v>
      </c>
      <c r="AO145" s="42">
        <v>179</v>
      </c>
      <c r="AP145" s="42">
        <v>84</v>
      </c>
      <c r="AQ145" s="42">
        <v>29</v>
      </c>
      <c r="AR145" s="42">
        <v>9</v>
      </c>
    </row>
    <row r="146" spans="1:44">
      <c r="A146">
        <v>143</v>
      </c>
      <c r="B146" s="4" t="s">
        <v>226</v>
      </c>
      <c r="C146">
        <v>139</v>
      </c>
      <c r="D146">
        <v>142</v>
      </c>
      <c r="E146">
        <v>154</v>
      </c>
      <c r="F146">
        <v>235</v>
      </c>
      <c r="G146">
        <v>149</v>
      </c>
      <c r="H146">
        <v>188</v>
      </c>
      <c r="I146">
        <v>217</v>
      </c>
      <c r="J146">
        <v>216</v>
      </c>
      <c r="K146">
        <v>261</v>
      </c>
      <c r="L146">
        <v>200</v>
      </c>
      <c r="M146">
        <v>288</v>
      </c>
      <c r="N146">
        <v>299</v>
      </c>
      <c r="O146">
        <v>410</v>
      </c>
      <c r="P146">
        <v>358</v>
      </c>
      <c r="Q146">
        <v>285</v>
      </c>
      <c r="R146">
        <v>256</v>
      </c>
      <c r="S146" s="42">
        <v>230</v>
      </c>
      <c r="T146" s="42">
        <v>134</v>
      </c>
      <c r="U146" s="42">
        <v>46</v>
      </c>
      <c r="V146" s="42">
        <v>2</v>
      </c>
      <c r="W146" s="47">
        <v>1</v>
      </c>
      <c r="X146">
        <v>103</v>
      </c>
      <c r="Y146">
        <v>144</v>
      </c>
      <c r="Z146">
        <v>163</v>
      </c>
      <c r="AA146">
        <v>150</v>
      </c>
      <c r="AB146">
        <v>99</v>
      </c>
      <c r="AC146">
        <v>144</v>
      </c>
      <c r="AD146">
        <v>152</v>
      </c>
      <c r="AE146">
        <v>210</v>
      </c>
      <c r="AF146">
        <v>230</v>
      </c>
      <c r="AG146">
        <v>231</v>
      </c>
      <c r="AH146">
        <v>262</v>
      </c>
      <c r="AI146">
        <v>286</v>
      </c>
      <c r="AJ146">
        <v>382</v>
      </c>
      <c r="AK146">
        <v>430</v>
      </c>
      <c r="AL146">
        <v>381</v>
      </c>
      <c r="AM146">
        <v>352</v>
      </c>
      <c r="AN146" s="42">
        <v>291</v>
      </c>
      <c r="AO146" s="42">
        <v>228</v>
      </c>
      <c r="AP146" s="42">
        <v>99</v>
      </c>
      <c r="AQ146" s="42">
        <v>44</v>
      </c>
      <c r="AR146" s="42">
        <v>4</v>
      </c>
    </row>
    <row r="147" spans="1:44">
      <c r="A147">
        <v>144</v>
      </c>
      <c r="B147" s="4" t="s">
        <v>227</v>
      </c>
      <c r="C147">
        <v>216</v>
      </c>
      <c r="D147">
        <v>267</v>
      </c>
      <c r="E147">
        <v>255</v>
      </c>
      <c r="F147">
        <v>235</v>
      </c>
      <c r="G147">
        <v>176</v>
      </c>
      <c r="H147">
        <v>258</v>
      </c>
      <c r="I147">
        <v>421</v>
      </c>
      <c r="J147">
        <v>445</v>
      </c>
      <c r="K147">
        <v>442</v>
      </c>
      <c r="L147">
        <v>393</v>
      </c>
      <c r="M147">
        <v>384</v>
      </c>
      <c r="N147">
        <v>431</v>
      </c>
      <c r="O147">
        <v>536</v>
      </c>
      <c r="P147">
        <v>498</v>
      </c>
      <c r="Q147">
        <v>389</v>
      </c>
      <c r="R147">
        <v>359</v>
      </c>
      <c r="S147" s="42">
        <v>253</v>
      </c>
      <c r="T147" s="42">
        <v>152</v>
      </c>
      <c r="U147" s="42">
        <v>61</v>
      </c>
      <c r="V147" s="42">
        <v>3</v>
      </c>
      <c r="W147" s="47"/>
      <c r="X147">
        <v>227</v>
      </c>
      <c r="Y147">
        <v>231</v>
      </c>
      <c r="Z147">
        <v>260</v>
      </c>
      <c r="AA147">
        <v>211</v>
      </c>
      <c r="AB147">
        <v>167</v>
      </c>
      <c r="AC147">
        <v>211</v>
      </c>
      <c r="AD147">
        <v>272</v>
      </c>
      <c r="AE147">
        <v>351</v>
      </c>
      <c r="AF147">
        <v>398</v>
      </c>
      <c r="AG147">
        <v>312</v>
      </c>
      <c r="AH147">
        <v>398</v>
      </c>
      <c r="AI147">
        <v>414</v>
      </c>
      <c r="AJ147">
        <v>506</v>
      </c>
      <c r="AK147">
        <v>563</v>
      </c>
      <c r="AL147">
        <v>456</v>
      </c>
      <c r="AM147">
        <v>420</v>
      </c>
      <c r="AN147" s="42">
        <v>364</v>
      </c>
      <c r="AO147" s="42">
        <v>282</v>
      </c>
      <c r="AP147" s="42">
        <v>116</v>
      </c>
      <c r="AQ147" s="42">
        <v>39</v>
      </c>
      <c r="AR147" s="42">
        <v>6</v>
      </c>
    </row>
    <row r="148" spans="1:44">
      <c r="A148">
        <v>145</v>
      </c>
      <c r="B148" s="30" t="s">
        <v>123</v>
      </c>
      <c r="C148" s="44">
        <v>92</v>
      </c>
      <c r="D148" s="44">
        <v>121</v>
      </c>
      <c r="E148" s="44">
        <v>122</v>
      </c>
      <c r="F148" s="44">
        <v>126</v>
      </c>
      <c r="G148" s="44">
        <v>106</v>
      </c>
      <c r="H148" s="44">
        <v>111</v>
      </c>
      <c r="I148" s="44">
        <v>115</v>
      </c>
      <c r="J148" s="44">
        <v>172</v>
      </c>
      <c r="K148" s="44">
        <v>182</v>
      </c>
      <c r="L148" s="44">
        <v>176</v>
      </c>
      <c r="M148" s="44">
        <v>188</v>
      </c>
      <c r="N148" s="44">
        <v>194</v>
      </c>
      <c r="O148" s="44">
        <v>197</v>
      </c>
      <c r="P148" s="44">
        <v>223</v>
      </c>
      <c r="Q148" s="44">
        <v>162</v>
      </c>
      <c r="R148" s="44">
        <v>141</v>
      </c>
      <c r="S148" s="47">
        <v>115</v>
      </c>
      <c r="T148" s="47">
        <v>61</v>
      </c>
      <c r="U148" s="47">
        <v>23</v>
      </c>
      <c r="V148" s="47">
        <v>3</v>
      </c>
      <c r="W148" s="47"/>
      <c r="X148" s="44">
        <v>92</v>
      </c>
      <c r="Y148" s="44">
        <v>116</v>
      </c>
      <c r="Z148" s="44">
        <v>119</v>
      </c>
      <c r="AA148" s="44">
        <v>87</v>
      </c>
      <c r="AB148" s="44">
        <v>78</v>
      </c>
      <c r="AC148" s="44">
        <v>93</v>
      </c>
      <c r="AD148" s="44">
        <v>100</v>
      </c>
      <c r="AE148" s="44">
        <v>130</v>
      </c>
      <c r="AF148" s="44">
        <v>206</v>
      </c>
      <c r="AG148" s="44">
        <v>164</v>
      </c>
      <c r="AH148" s="44">
        <v>156</v>
      </c>
      <c r="AI148" s="44">
        <v>164</v>
      </c>
      <c r="AJ148" s="44">
        <v>204</v>
      </c>
      <c r="AK148" s="44">
        <v>238</v>
      </c>
      <c r="AL148" s="44">
        <v>211</v>
      </c>
      <c r="AM148" s="44">
        <v>171</v>
      </c>
      <c r="AN148" s="47">
        <v>174</v>
      </c>
      <c r="AO148" s="42">
        <v>119</v>
      </c>
      <c r="AP148" s="42">
        <v>44</v>
      </c>
      <c r="AQ148" s="42">
        <v>16</v>
      </c>
      <c r="AR148" s="42">
        <v>3</v>
      </c>
    </row>
    <row r="149" spans="1:44">
      <c r="A149">
        <v>146</v>
      </c>
      <c r="B149" s="4" t="s">
        <v>124</v>
      </c>
      <c r="C149">
        <v>105</v>
      </c>
      <c r="D149">
        <v>116</v>
      </c>
      <c r="E149">
        <v>140</v>
      </c>
      <c r="F149">
        <v>96</v>
      </c>
      <c r="G149">
        <v>79</v>
      </c>
      <c r="H149">
        <v>116</v>
      </c>
      <c r="I149">
        <v>171</v>
      </c>
      <c r="J149">
        <v>195</v>
      </c>
      <c r="K149">
        <v>229</v>
      </c>
      <c r="L149">
        <v>165</v>
      </c>
      <c r="M149">
        <v>162</v>
      </c>
      <c r="N149">
        <v>191</v>
      </c>
      <c r="O149">
        <v>225</v>
      </c>
      <c r="P149">
        <v>205</v>
      </c>
      <c r="Q149">
        <v>151</v>
      </c>
      <c r="R149">
        <v>122</v>
      </c>
      <c r="S149" s="42">
        <v>121</v>
      </c>
      <c r="T149" s="42">
        <v>67</v>
      </c>
      <c r="U149" s="42">
        <v>25</v>
      </c>
      <c r="V149" s="42">
        <v>6</v>
      </c>
      <c r="W149" s="42">
        <v>1</v>
      </c>
      <c r="X149">
        <v>114</v>
      </c>
      <c r="Y149">
        <v>132</v>
      </c>
      <c r="Z149">
        <v>126</v>
      </c>
      <c r="AA149">
        <v>86</v>
      </c>
      <c r="AB149">
        <v>89</v>
      </c>
      <c r="AC149">
        <v>101</v>
      </c>
      <c r="AD149">
        <v>127</v>
      </c>
      <c r="AE149">
        <v>174</v>
      </c>
      <c r="AF149">
        <v>190</v>
      </c>
      <c r="AG149">
        <v>174</v>
      </c>
      <c r="AH149">
        <v>156</v>
      </c>
      <c r="AI149">
        <v>173</v>
      </c>
      <c r="AJ149">
        <v>216</v>
      </c>
      <c r="AK149">
        <v>235</v>
      </c>
      <c r="AL149">
        <v>170</v>
      </c>
      <c r="AM149">
        <v>189</v>
      </c>
      <c r="AN149" s="42">
        <v>146</v>
      </c>
      <c r="AO149" s="42">
        <v>147</v>
      </c>
      <c r="AP149" s="42">
        <v>90</v>
      </c>
      <c r="AQ149" s="42">
        <v>28</v>
      </c>
      <c r="AR149" s="42">
        <v>5</v>
      </c>
    </row>
    <row r="150" spans="1:44">
      <c r="A150">
        <v>147</v>
      </c>
      <c r="B150" s="30" t="s">
        <v>125</v>
      </c>
      <c r="C150" s="44">
        <v>235</v>
      </c>
      <c r="D150" s="44">
        <v>259</v>
      </c>
      <c r="E150" s="44">
        <v>308</v>
      </c>
      <c r="F150" s="44">
        <v>265</v>
      </c>
      <c r="G150" s="44">
        <v>243</v>
      </c>
      <c r="H150" s="44">
        <v>262</v>
      </c>
      <c r="I150" s="44">
        <v>357</v>
      </c>
      <c r="J150" s="44">
        <v>420</v>
      </c>
      <c r="K150" s="44">
        <v>510</v>
      </c>
      <c r="L150" s="44">
        <v>420</v>
      </c>
      <c r="M150" s="44">
        <v>460</v>
      </c>
      <c r="N150" s="44">
        <v>494</v>
      </c>
      <c r="O150" s="44">
        <v>524</v>
      </c>
      <c r="P150" s="44">
        <v>484</v>
      </c>
      <c r="Q150" s="44">
        <v>368</v>
      </c>
      <c r="R150" s="44">
        <v>329</v>
      </c>
      <c r="S150" s="47">
        <v>229</v>
      </c>
      <c r="T150" s="47">
        <v>143</v>
      </c>
      <c r="U150" s="47">
        <v>44</v>
      </c>
      <c r="V150" s="47">
        <v>10</v>
      </c>
      <c r="W150" s="47">
        <v>3</v>
      </c>
      <c r="X150" s="44">
        <v>219</v>
      </c>
      <c r="Y150" s="44">
        <v>226</v>
      </c>
      <c r="Z150" s="44">
        <v>262</v>
      </c>
      <c r="AA150" s="44">
        <v>293</v>
      </c>
      <c r="AB150" s="44">
        <v>272</v>
      </c>
      <c r="AC150" s="44">
        <v>246</v>
      </c>
      <c r="AD150" s="44">
        <v>307</v>
      </c>
      <c r="AE150" s="44">
        <v>385</v>
      </c>
      <c r="AF150" s="44">
        <v>418</v>
      </c>
      <c r="AG150" s="44">
        <v>419</v>
      </c>
      <c r="AH150" s="44">
        <v>413</v>
      </c>
      <c r="AI150" s="44">
        <v>419</v>
      </c>
      <c r="AJ150" s="44">
        <v>543</v>
      </c>
      <c r="AK150" s="44">
        <v>560</v>
      </c>
      <c r="AL150" s="44">
        <v>471</v>
      </c>
      <c r="AM150" s="44">
        <v>422</v>
      </c>
      <c r="AN150" s="47">
        <v>388</v>
      </c>
      <c r="AO150" s="42">
        <v>266</v>
      </c>
      <c r="AP150" s="42">
        <v>138</v>
      </c>
      <c r="AQ150" s="42">
        <v>35</v>
      </c>
      <c r="AR150" s="42">
        <v>5</v>
      </c>
    </row>
    <row r="151" spans="1:44">
      <c r="A151">
        <v>148</v>
      </c>
      <c r="B151" s="30" t="s">
        <v>126</v>
      </c>
      <c r="C151" s="44">
        <v>67</v>
      </c>
      <c r="D151" s="44">
        <v>81</v>
      </c>
      <c r="E151" s="44">
        <v>84</v>
      </c>
      <c r="F151" s="44">
        <v>68</v>
      </c>
      <c r="G151" s="44">
        <v>53</v>
      </c>
      <c r="H151" s="44">
        <v>88</v>
      </c>
      <c r="I151" s="44">
        <v>109</v>
      </c>
      <c r="J151" s="44">
        <v>111</v>
      </c>
      <c r="K151" s="44">
        <v>140</v>
      </c>
      <c r="L151" s="44">
        <v>128</v>
      </c>
      <c r="M151" s="44">
        <v>143</v>
      </c>
      <c r="N151" s="44">
        <v>153</v>
      </c>
      <c r="O151" s="44">
        <v>229</v>
      </c>
      <c r="P151" s="44">
        <v>215</v>
      </c>
      <c r="Q151" s="44">
        <v>139</v>
      </c>
      <c r="R151" s="44">
        <v>144</v>
      </c>
      <c r="S151" s="47">
        <v>105</v>
      </c>
      <c r="T151" s="47">
        <v>55</v>
      </c>
      <c r="U151" s="47">
        <v>19</v>
      </c>
      <c r="V151" s="47">
        <v>5</v>
      </c>
      <c r="W151" s="47">
        <v>1</v>
      </c>
      <c r="X151" s="44">
        <v>70</v>
      </c>
      <c r="Y151" s="44">
        <v>63</v>
      </c>
      <c r="Z151" s="44">
        <v>84</v>
      </c>
      <c r="AA151" s="44">
        <v>76</v>
      </c>
      <c r="AB151" s="44">
        <v>64</v>
      </c>
      <c r="AC151" s="44">
        <v>62</v>
      </c>
      <c r="AD151" s="44">
        <v>91</v>
      </c>
      <c r="AE151" s="44">
        <v>97</v>
      </c>
      <c r="AF151" s="44">
        <v>131</v>
      </c>
      <c r="AG151" s="44">
        <v>141</v>
      </c>
      <c r="AH151" s="44">
        <v>151</v>
      </c>
      <c r="AI151" s="44">
        <v>169</v>
      </c>
      <c r="AJ151" s="44">
        <v>228</v>
      </c>
      <c r="AK151" s="44">
        <v>222</v>
      </c>
      <c r="AL151" s="44">
        <v>180</v>
      </c>
      <c r="AM151" s="44">
        <v>177</v>
      </c>
      <c r="AN151" s="47">
        <v>158</v>
      </c>
      <c r="AO151" s="42">
        <v>136</v>
      </c>
      <c r="AP151" s="42">
        <v>63</v>
      </c>
      <c r="AQ151" s="42">
        <v>14</v>
      </c>
      <c r="AR151" s="42">
        <v>2</v>
      </c>
    </row>
    <row r="152" spans="1:44">
      <c r="A152">
        <v>149</v>
      </c>
      <c r="B152" s="4" t="s">
        <v>127</v>
      </c>
      <c r="C152">
        <v>106</v>
      </c>
      <c r="D152">
        <v>127</v>
      </c>
      <c r="E152">
        <v>124</v>
      </c>
      <c r="F152">
        <v>88</v>
      </c>
      <c r="G152">
        <v>105</v>
      </c>
      <c r="H152">
        <v>113</v>
      </c>
      <c r="I152">
        <v>163</v>
      </c>
      <c r="J152">
        <v>158</v>
      </c>
      <c r="K152">
        <v>173</v>
      </c>
      <c r="L152">
        <v>164</v>
      </c>
      <c r="M152">
        <v>152</v>
      </c>
      <c r="N152">
        <v>177</v>
      </c>
      <c r="O152">
        <v>212</v>
      </c>
      <c r="P152">
        <v>197</v>
      </c>
      <c r="Q152">
        <v>109</v>
      </c>
      <c r="R152">
        <v>121</v>
      </c>
      <c r="S152" s="42">
        <v>87</v>
      </c>
      <c r="T152" s="42">
        <v>51</v>
      </c>
      <c r="U152" s="42">
        <v>17</v>
      </c>
      <c r="V152" s="42">
        <v>4</v>
      </c>
      <c r="W152" s="42">
        <v>1</v>
      </c>
      <c r="X152">
        <v>104</v>
      </c>
      <c r="Y152">
        <v>118</v>
      </c>
      <c r="Z152">
        <v>108</v>
      </c>
      <c r="AA152">
        <v>90</v>
      </c>
      <c r="AB152">
        <v>62</v>
      </c>
      <c r="AC152">
        <v>99</v>
      </c>
      <c r="AD152">
        <v>123</v>
      </c>
      <c r="AE152">
        <v>140</v>
      </c>
      <c r="AF152">
        <v>130</v>
      </c>
      <c r="AG152">
        <v>156</v>
      </c>
      <c r="AH152">
        <v>138</v>
      </c>
      <c r="AI152">
        <v>189</v>
      </c>
      <c r="AJ152">
        <v>220</v>
      </c>
      <c r="AK152">
        <v>191</v>
      </c>
      <c r="AL152">
        <v>162</v>
      </c>
      <c r="AM152">
        <v>148</v>
      </c>
      <c r="AN152" s="42">
        <v>150</v>
      </c>
      <c r="AO152" s="42">
        <v>77</v>
      </c>
      <c r="AP152" s="42">
        <v>43</v>
      </c>
      <c r="AQ152" s="42">
        <v>8</v>
      </c>
      <c r="AR152" s="42">
        <v>1</v>
      </c>
    </row>
    <row r="153" spans="1:44">
      <c r="A153">
        <v>150</v>
      </c>
      <c r="B153" s="4" t="s">
        <v>228</v>
      </c>
      <c r="C153">
        <v>492</v>
      </c>
      <c r="D153">
        <v>442</v>
      </c>
      <c r="E153">
        <v>511</v>
      </c>
      <c r="F153">
        <v>482</v>
      </c>
      <c r="G153">
        <v>385</v>
      </c>
      <c r="H153">
        <v>488</v>
      </c>
      <c r="I153">
        <v>656</v>
      </c>
      <c r="J153">
        <v>745</v>
      </c>
      <c r="K153">
        <v>790</v>
      </c>
      <c r="L153">
        <v>636</v>
      </c>
      <c r="M153">
        <v>793</v>
      </c>
      <c r="N153">
        <v>746</v>
      </c>
      <c r="O153">
        <v>892</v>
      </c>
      <c r="P153">
        <v>884</v>
      </c>
      <c r="Q153">
        <v>702</v>
      </c>
      <c r="R153">
        <v>605</v>
      </c>
      <c r="S153" s="42">
        <v>544</v>
      </c>
      <c r="T153" s="42">
        <v>264</v>
      </c>
      <c r="U153" s="42">
        <v>102</v>
      </c>
      <c r="V153" s="42">
        <v>15</v>
      </c>
      <c r="W153" s="47">
        <v>5</v>
      </c>
      <c r="X153">
        <v>448</v>
      </c>
      <c r="Y153">
        <v>450</v>
      </c>
      <c r="Z153">
        <v>455</v>
      </c>
      <c r="AA153">
        <v>449</v>
      </c>
      <c r="AB153">
        <v>328</v>
      </c>
      <c r="AC153">
        <v>427</v>
      </c>
      <c r="AD153">
        <v>590</v>
      </c>
      <c r="AE153">
        <v>656</v>
      </c>
      <c r="AF153">
        <v>734</v>
      </c>
      <c r="AG153">
        <v>771</v>
      </c>
      <c r="AH153">
        <v>745</v>
      </c>
      <c r="AI153">
        <v>728</v>
      </c>
      <c r="AJ153">
        <v>950</v>
      </c>
      <c r="AK153">
        <v>1052</v>
      </c>
      <c r="AL153">
        <v>885</v>
      </c>
      <c r="AM153">
        <v>837</v>
      </c>
      <c r="AN153" s="42">
        <v>723</v>
      </c>
      <c r="AO153" s="42">
        <v>450</v>
      </c>
      <c r="AP153" s="42">
        <v>253</v>
      </c>
      <c r="AQ153" s="42">
        <v>91</v>
      </c>
      <c r="AR153" s="42">
        <v>15</v>
      </c>
    </row>
    <row r="154" spans="1:44">
      <c r="A154">
        <v>151</v>
      </c>
      <c r="B154" s="4" t="s">
        <v>128</v>
      </c>
      <c r="C154" s="42">
        <v>3512</v>
      </c>
      <c r="D154" s="42">
        <v>3465</v>
      </c>
      <c r="E154" s="42">
        <v>3612</v>
      </c>
      <c r="F154" s="42">
        <v>3945</v>
      </c>
      <c r="G154" s="42">
        <v>3717</v>
      </c>
      <c r="H154" s="42">
        <v>4507</v>
      </c>
      <c r="I154" s="42">
        <v>4934</v>
      </c>
      <c r="J154" s="42">
        <v>5485</v>
      </c>
      <c r="K154" s="42">
        <v>6404</v>
      </c>
      <c r="L154" s="42">
        <v>5497</v>
      </c>
      <c r="M154" s="42">
        <v>5535</v>
      </c>
      <c r="N154" s="42">
        <v>5354</v>
      </c>
      <c r="O154" s="42">
        <v>5893</v>
      </c>
      <c r="P154" s="42">
        <v>5995</v>
      </c>
      <c r="Q154" s="42">
        <v>4331</v>
      </c>
      <c r="R154" s="42">
        <v>3665</v>
      </c>
      <c r="S154" s="42">
        <v>2843</v>
      </c>
      <c r="T154" s="42">
        <v>1530</v>
      </c>
      <c r="U154" s="42">
        <v>475</v>
      </c>
      <c r="V154" s="42">
        <v>109</v>
      </c>
      <c r="W154" s="42">
        <v>15</v>
      </c>
      <c r="X154" s="42">
        <v>3329</v>
      </c>
      <c r="Y154" s="42">
        <v>3282</v>
      </c>
      <c r="Z154" s="42">
        <v>3366</v>
      </c>
      <c r="AA154" s="42">
        <v>3892</v>
      </c>
      <c r="AB154" s="42">
        <v>3967</v>
      </c>
      <c r="AC154" s="42">
        <v>4408</v>
      </c>
      <c r="AD154" s="42">
        <v>4801</v>
      </c>
      <c r="AE154" s="42">
        <v>5585</v>
      </c>
      <c r="AF154" s="42">
        <v>6326</v>
      </c>
      <c r="AG154" s="42">
        <v>5763</v>
      </c>
      <c r="AH154" s="42">
        <v>5819</v>
      </c>
      <c r="AI154" s="42">
        <v>5558</v>
      </c>
      <c r="AJ154" s="42">
        <v>6500</v>
      </c>
      <c r="AK154" s="42">
        <v>7000</v>
      </c>
      <c r="AL154" s="42">
        <v>5555</v>
      </c>
      <c r="AM154" s="42">
        <v>4895</v>
      </c>
      <c r="AN154" s="42">
        <v>4004</v>
      </c>
      <c r="AO154" s="42">
        <v>2526</v>
      </c>
      <c r="AP154" s="42">
        <v>1254</v>
      </c>
      <c r="AQ154" s="42">
        <v>367</v>
      </c>
      <c r="AR154" s="47">
        <v>72</v>
      </c>
    </row>
    <row r="155" spans="1:44">
      <c r="A155">
        <v>152</v>
      </c>
      <c r="B155" s="4" t="s">
        <v>129</v>
      </c>
      <c r="C155" s="42">
        <v>918</v>
      </c>
      <c r="D155" s="42">
        <v>1155</v>
      </c>
      <c r="E155" s="42">
        <v>1307</v>
      </c>
      <c r="F155" s="42">
        <v>1071</v>
      </c>
      <c r="G155" s="42">
        <v>703</v>
      </c>
      <c r="H155" s="42">
        <v>877</v>
      </c>
      <c r="I155" s="42">
        <v>1132</v>
      </c>
      <c r="J155" s="42">
        <v>1446</v>
      </c>
      <c r="K155" s="42">
        <v>1705</v>
      </c>
      <c r="L155" s="42">
        <v>1470</v>
      </c>
      <c r="M155" s="42">
        <v>1416</v>
      </c>
      <c r="N155" s="42">
        <v>1328</v>
      </c>
      <c r="O155" s="42">
        <v>1438</v>
      </c>
      <c r="P155" s="42">
        <v>1577</v>
      </c>
      <c r="Q155" s="42">
        <v>1137</v>
      </c>
      <c r="R155" s="42">
        <v>995</v>
      </c>
      <c r="S155" s="42">
        <v>786</v>
      </c>
      <c r="T155" s="42">
        <v>404</v>
      </c>
      <c r="U155" s="42">
        <v>159</v>
      </c>
      <c r="V155" s="42">
        <v>32</v>
      </c>
      <c r="W155" s="47">
        <v>3</v>
      </c>
      <c r="X155" s="42">
        <v>928</v>
      </c>
      <c r="Y155" s="42">
        <v>1135</v>
      </c>
      <c r="Z155" s="42">
        <v>1202</v>
      </c>
      <c r="AA155" s="42">
        <v>1059</v>
      </c>
      <c r="AB155" s="42">
        <v>876</v>
      </c>
      <c r="AC155" s="42">
        <v>969</v>
      </c>
      <c r="AD155" s="42">
        <v>1224</v>
      </c>
      <c r="AE155" s="42">
        <v>1590</v>
      </c>
      <c r="AF155" s="42">
        <v>1843</v>
      </c>
      <c r="AG155" s="42">
        <v>1556</v>
      </c>
      <c r="AH155" s="42">
        <v>1552</v>
      </c>
      <c r="AI155" s="42">
        <v>1364</v>
      </c>
      <c r="AJ155" s="42">
        <v>1633</v>
      </c>
      <c r="AK155" s="42">
        <v>1741</v>
      </c>
      <c r="AL155" s="42">
        <v>1457</v>
      </c>
      <c r="AM155" s="42">
        <v>1242</v>
      </c>
      <c r="AN155" s="42">
        <v>1039</v>
      </c>
      <c r="AO155" s="42">
        <v>721</v>
      </c>
      <c r="AP155" s="42">
        <v>420</v>
      </c>
      <c r="AQ155" s="42">
        <v>134</v>
      </c>
      <c r="AR155" s="42">
        <v>19</v>
      </c>
    </row>
    <row r="156" spans="1:44">
      <c r="A156">
        <v>153</v>
      </c>
      <c r="B156" s="4" t="s">
        <v>130</v>
      </c>
      <c r="C156" s="44">
        <v>119</v>
      </c>
      <c r="D156" s="44">
        <v>153</v>
      </c>
      <c r="E156" s="44">
        <v>150</v>
      </c>
      <c r="F156" s="44">
        <v>105</v>
      </c>
      <c r="G156" s="44">
        <v>119</v>
      </c>
      <c r="H156" s="44">
        <v>134</v>
      </c>
      <c r="I156" s="44">
        <v>185</v>
      </c>
      <c r="J156" s="44">
        <v>178</v>
      </c>
      <c r="K156" s="44">
        <v>166</v>
      </c>
      <c r="L156" s="44">
        <v>185</v>
      </c>
      <c r="M156" s="44">
        <v>202</v>
      </c>
      <c r="N156" s="44">
        <v>214</v>
      </c>
      <c r="O156" s="44">
        <v>292</v>
      </c>
      <c r="P156" s="44">
        <v>218</v>
      </c>
      <c r="Q156" s="44">
        <v>146</v>
      </c>
      <c r="R156" s="44">
        <v>151</v>
      </c>
      <c r="S156" s="47">
        <v>114</v>
      </c>
      <c r="T156" s="47">
        <v>76</v>
      </c>
      <c r="U156" s="47">
        <v>26</v>
      </c>
      <c r="V156" s="47">
        <v>6</v>
      </c>
      <c r="W156" s="47"/>
      <c r="X156" s="44">
        <v>124</v>
      </c>
      <c r="Y156" s="44">
        <v>154</v>
      </c>
      <c r="Z156" s="44">
        <v>144</v>
      </c>
      <c r="AA156" s="44">
        <v>123</v>
      </c>
      <c r="AB156" s="44">
        <v>82</v>
      </c>
      <c r="AC156" s="44">
        <v>146</v>
      </c>
      <c r="AD156" s="44">
        <v>142</v>
      </c>
      <c r="AE156" s="44">
        <v>177</v>
      </c>
      <c r="AF156" s="44">
        <v>197</v>
      </c>
      <c r="AG156" s="44">
        <v>168</v>
      </c>
      <c r="AH156" s="44">
        <v>176</v>
      </c>
      <c r="AI156" s="44">
        <v>245</v>
      </c>
      <c r="AJ156" s="44">
        <v>258</v>
      </c>
      <c r="AK156" s="44">
        <v>245</v>
      </c>
      <c r="AL156" s="44">
        <v>190</v>
      </c>
      <c r="AM156" s="44">
        <v>180</v>
      </c>
      <c r="AN156" s="47">
        <v>183</v>
      </c>
      <c r="AO156" s="42">
        <v>146</v>
      </c>
      <c r="AP156" s="42">
        <v>79</v>
      </c>
      <c r="AQ156" s="42">
        <v>30</v>
      </c>
      <c r="AR156" s="42">
        <v>4</v>
      </c>
    </row>
    <row r="157" spans="1:44">
      <c r="A157">
        <v>154</v>
      </c>
      <c r="B157" s="4" t="s">
        <v>131</v>
      </c>
      <c r="C157">
        <v>73</v>
      </c>
      <c r="D157">
        <v>106</v>
      </c>
      <c r="E157">
        <v>98</v>
      </c>
      <c r="F157">
        <v>73</v>
      </c>
      <c r="G157">
        <v>76</v>
      </c>
      <c r="H157">
        <v>104</v>
      </c>
      <c r="I157">
        <v>125</v>
      </c>
      <c r="J157">
        <v>145</v>
      </c>
      <c r="K157">
        <v>131</v>
      </c>
      <c r="L157">
        <v>128</v>
      </c>
      <c r="M157">
        <v>155</v>
      </c>
      <c r="N157">
        <v>180</v>
      </c>
      <c r="O157">
        <v>185</v>
      </c>
      <c r="P157">
        <v>184</v>
      </c>
      <c r="Q157">
        <v>142</v>
      </c>
      <c r="R157">
        <v>162</v>
      </c>
      <c r="S157" s="42">
        <v>115</v>
      </c>
      <c r="T157" s="42">
        <v>75</v>
      </c>
      <c r="U157" s="42">
        <v>31</v>
      </c>
      <c r="V157" s="42">
        <v>8</v>
      </c>
      <c r="W157" s="47">
        <v>2</v>
      </c>
      <c r="X157">
        <v>80</v>
      </c>
      <c r="Y157">
        <v>85</v>
      </c>
      <c r="Z157">
        <v>101</v>
      </c>
      <c r="AA157">
        <v>77</v>
      </c>
      <c r="AB157">
        <v>74</v>
      </c>
      <c r="AC157">
        <v>108</v>
      </c>
      <c r="AD157">
        <v>111</v>
      </c>
      <c r="AE157">
        <v>119</v>
      </c>
      <c r="AF157">
        <v>132</v>
      </c>
      <c r="AG157">
        <v>127</v>
      </c>
      <c r="AH157">
        <v>124</v>
      </c>
      <c r="AI157">
        <v>163</v>
      </c>
      <c r="AJ157">
        <v>206</v>
      </c>
      <c r="AK157">
        <v>186</v>
      </c>
      <c r="AL157">
        <v>196</v>
      </c>
      <c r="AM157">
        <v>207</v>
      </c>
      <c r="AN157" s="42">
        <v>179</v>
      </c>
      <c r="AO157" s="42">
        <v>119</v>
      </c>
      <c r="AP157" s="42">
        <v>55</v>
      </c>
      <c r="AQ157" s="42">
        <v>12</v>
      </c>
      <c r="AR157" s="42">
        <v>3</v>
      </c>
    </row>
    <row r="158" spans="1:44">
      <c r="A158">
        <v>155</v>
      </c>
      <c r="B158" s="4" t="s">
        <v>132</v>
      </c>
      <c r="C158" s="44">
        <v>126</v>
      </c>
      <c r="D158" s="44">
        <v>135</v>
      </c>
      <c r="E158" s="44">
        <v>145</v>
      </c>
      <c r="F158" s="44">
        <v>134</v>
      </c>
      <c r="G158" s="44">
        <v>115</v>
      </c>
      <c r="H158" s="44">
        <v>165</v>
      </c>
      <c r="I158" s="44">
        <v>161</v>
      </c>
      <c r="J158" s="44">
        <v>172</v>
      </c>
      <c r="K158" s="44">
        <v>185</v>
      </c>
      <c r="L158" s="44">
        <v>162</v>
      </c>
      <c r="M158" s="44">
        <v>170</v>
      </c>
      <c r="N158" s="44">
        <v>161</v>
      </c>
      <c r="O158" s="44">
        <v>206</v>
      </c>
      <c r="P158" s="44">
        <v>193</v>
      </c>
      <c r="Q158" s="44">
        <v>133</v>
      </c>
      <c r="R158" s="44">
        <v>129</v>
      </c>
      <c r="S158" s="47">
        <v>127</v>
      </c>
      <c r="T158" s="47">
        <v>61</v>
      </c>
      <c r="U158" s="47">
        <v>29</v>
      </c>
      <c r="V158" s="47">
        <v>6</v>
      </c>
      <c r="W158" s="47">
        <v>3</v>
      </c>
      <c r="X158" s="44">
        <v>126</v>
      </c>
      <c r="Y158" s="44">
        <v>130</v>
      </c>
      <c r="Z158" s="44">
        <v>146</v>
      </c>
      <c r="AA158" s="44">
        <v>106</v>
      </c>
      <c r="AB158" s="44">
        <v>100</v>
      </c>
      <c r="AC158" s="44">
        <v>133</v>
      </c>
      <c r="AD158" s="44">
        <v>159</v>
      </c>
      <c r="AE158" s="44">
        <v>160</v>
      </c>
      <c r="AF158" s="44">
        <v>185</v>
      </c>
      <c r="AG158" s="44">
        <v>151</v>
      </c>
      <c r="AH158" s="44">
        <v>180</v>
      </c>
      <c r="AI158" s="44">
        <v>155</v>
      </c>
      <c r="AJ158" s="44">
        <v>207</v>
      </c>
      <c r="AK158" s="44">
        <v>192</v>
      </c>
      <c r="AL158" s="44">
        <v>169</v>
      </c>
      <c r="AM158" s="44">
        <v>170</v>
      </c>
      <c r="AN158" s="47">
        <v>155</v>
      </c>
      <c r="AO158" s="42">
        <v>109</v>
      </c>
      <c r="AP158" s="42">
        <v>64</v>
      </c>
      <c r="AQ158" s="42">
        <v>22</v>
      </c>
      <c r="AR158" s="42">
        <v>5</v>
      </c>
    </row>
    <row r="159" spans="1:44">
      <c r="A159">
        <v>156</v>
      </c>
      <c r="B159" s="4" t="s">
        <v>133</v>
      </c>
      <c r="C159">
        <v>117</v>
      </c>
      <c r="D159">
        <v>121</v>
      </c>
      <c r="E159">
        <v>116</v>
      </c>
      <c r="F159">
        <v>93</v>
      </c>
      <c r="G159">
        <v>118</v>
      </c>
      <c r="H159">
        <v>144</v>
      </c>
      <c r="I159">
        <v>158</v>
      </c>
      <c r="J159">
        <v>196</v>
      </c>
      <c r="K159">
        <v>203</v>
      </c>
      <c r="L159">
        <v>186</v>
      </c>
      <c r="M159">
        <v>210</v>
      </c>
      <c r="N159">
        <v>246</v>
      </c>
      <c r="O159">
        <v>255</v>
      </c>
      <c r="P159">
        <v>254</v>
      </c>
      <c r="Q159">
        <v>224</v>
      </c>
      <c r="R159">
        <v>199</v>
      </c>
      <c r="S159" s="42">
        <v>158</v>
      </c>
      <c r="T159" s="42">
        <v>94</v>
      </c>
      <c r="U159" s="42">
        <v>24</v>
      </c>
      <c r="V159" s="42">
        <v>3</v>
      </c>
      <c r="W159" s="42">
        <v>1</v>
      </c>
      <c r="X159">
        <v>112</v>
      </c>
      <c r="Y159">
        <v>83</v>
      </c>
      <c r="Z159">
        <v>112</v>
      </c>
      <c r="AA159">
        <v>87</v>
      </c>
      <c r="AB159">
        <v>114</v>
      </c>
      <c r="AC159">
        <v>117</v>
      </c>
      <c r="AD159">
        <v>147</v>
      </c>
      <c r="AE159">
        <v>181</v>
      </c>
      <c r="AF159">
        <v>190</v>
      </c>
      <c r="AG159">
        <v>184</v>
      </c>
      <c r="AH159">
        <v>189</v>
      </c>
      <c r="AI159">
        <v>182</v>
      </c>
      <c r="AJ159">
        <v>241</v>
      </c>
      <c r="AK159">
        <v>290</v>
      </c>
      <c r="AL159">
        <v>236</v>
      </c>
      <c r="AM159">
        <v>246</v>
      </c>
      <c r="AN159" s="42">
        <v>213</v>
      </c>
      <c r="AO159" s="42">
        <v>153</v>
      </c>
      <c r="AP159" s="42">
        <v>60</v>
      </c>
      <c r="AQ159" s="42">
        <v>24</v>
      </c>
      <c r="AR159" s="42">
        <v>4</v>
      </c>
    </row>
    <row r="160" spans="1:44">
      <c r="A160">
        <v>157</v>
      </c>
      <c r="B160" s="4" t="s">
        <v>134</v>
      </c>
      <c r="C160" s="42">
        <v>192</v>
      </c>
      <c r="D160" s="42">
        <v>192</v>
      </c>
      <c r="E160" s="42">
        <v>187</v>
      </c>
      <c r="F160" s="42">
        <v>181</v>
      </c>
      <c r="G160" s="42">
        <v>180</v>
      </c>
      <c r="H160" s="42">
        <v>240</v>
      </c>
      <c r="I160" s="42">
        <v>232</v>
      </c>
      <c r="J160" s="42">
        <v>272</v>
      </c>
      <c r="K160" s="42">
        <v>287</v>
      </c>
      <c r="L160" s="42">
        <v>291</v>
      </c>
      <c r="M160" s="42">
        <v>277</v>
      </c>
      <c r="N160" s="42">
        <v>306</v>
      </c>
      <c r="O160" s="42">
        <v>393</v>
      </c>
      <c r="P160" s="42">
        <v>402</v>
      </c>
      <c r="Q160" s="42">
        <v>310</v>
      </c>
      <c r="R160" s="42">
        <v>282</v>
      </c>
      <c r="S160" s="42">
        <v>250</v>
      </c>
      <c r="T160" s="42">
        <v>139</v>
      </c>
      <c r="U160" s="42">
        <v>53</v>
      </c>
      <c r="V160" s="42">
        <v>10</v>
      </c>
      <c r="W160" s="42">
        <v>2</v>
      </c>
      <c r="X160" s="42">
        <v>152</v>
      </c>
      <c r="Y160" s="42">
        <v>178</v>
      </c>
      <c r="Z160" s="42">
        <v>194</v>
      </c>
      <c r="AA160" s="42">
        <v>165</v>
      </c>
      <c r="AB160" s="42">
        <v>153</v>
      </c>
      <c r="AC160" s="42">
        <v>176</v>
      </c>
      <c r="AD160" s="42">
        <v>218</v>
      </c>
      <c r="AE160" s="42">
        <v>247</v>
      </c>
      <c r="AF160" s="42">
        <v>269</v>
      </c>
      <c r="AG160" s="42">
        <v>279</v>
      </c>
      <c r="AH160" s="42">
        <v>279</v>
      </c>
      <c r="AI160" s="42">
        <v>322</v>
      </c>
      <c r="AJ160" s="42">
        <v>400</v>
      </c>
      <c r="AK160" s="42">
        <v>424</v>
      </c>
      <c r="AL160" s="42">
        <v>387</v>
      </c>
      <c r="AM160" s="42">
        <v>360</v>
      </c>
      <c r="AN160" s="42">
        <v>323</v>
      </c>
      <c r="AO160" s="42">
        <v>218</v>
      </c>
      <c r="AP160" s="42">
        <v>107</v>
      </c>
      <c r="AQ160" s="42">
        <v>50</v>
      </c>
      <c r="AR160" s="42">
        <v>13</v>
      </c>
    </row>
    <row r="161" spans="1:44">
      <c r="A161">
        <v>158</v>
      </c>
      <c r="B161" s="4" t="s">
        <v>135</v>
      </c>
      <c r="C161" s="42">
        <v>379</v>
      </c>
      <c r="D161" s="42">
        <v>491</v>
      </c>
      <c r="E161" s="42">
        <v>542</v>
      </c>
      <c r="F161" s="42">
        <v>409</v>
      </c>
      <c r="G161" s="42">
        <v>246</v>
      </c>
      <c r="H161" s="42">
        <v>377</v>
      </c>
      <c r="I161" s="42">
        <v>432</v>
      </c>
      <c r="J161" s="42">
        <v>569</v>
      </c>
      <c r="K161" s="42">
        <v>700</v>
      </c>
      <c r="L161" s="42">
        <v>570</v>
      </c>
      <c r="M161" s="42">
        <v>665</v>
      </c>
      <c r="N161" s="42">
        <v>527</v>
      </c>
      <c r="O161" s="42">
        <v>672</v>
      </c>
      <c r="P161" s="42">
        <v>656</v>
      </c>
      <c r="Q161" s="42">
        <v>461</v>
      </c>
      <c r="R161" s="42">
        <v>444</v>
      </c>
      <c r="S161" s="42">
        <v>342</v>
      </c>
      <c r="T161" s="42">
        <v>202</v>
      </c>
      <c r="U161" s="42">
        <v>52</v>
      </c>
      <c r="V161" s="42">
        <v>15</v>
      </c>
      <c r="W161" s="42">
        <v>3</v>
      </c>
      <c r="X161" s="42">
        <v>391</v>
      </c>
      <c r="Y161" s="42">
        <v>488</v>
      </c>
      <c r="Z161" s="42">
        <v>524</v>
      </c>
      <c r="AA161" s="42">
        <v>426</v>
      </c>
      <c r="AB161" s="42">
        <v>265</v>
      </c>
      <c r="AC161" s="42">
        <v>347</v>
      </c>
      <c r="AD161" s="42">
        <v>475</v>
      </c>
      <c r="AE161" s="42">
        <v>611</v>
      </c>
      <c r="AF161" s="42">
        <v>730</v>
      </c>
      <c r="AG161" s="42">
        <v>684</v>
      </c>
      <c r="AH161" s="42">
        <v>612</v>
      </c>
      <c r="AI161" s="42">
        <v>591</v>
      </c>
      <c r="AJ161" s="42">
        <v>692</v>
      </c>
      <c r="AK161" s="42">
        <v>722</v>
      </c>
      <c r="AL161" s="42">
        <v>555</v>
      </c>
      <c r="AM161" s="42">
        <v>542</v>
      </c>
      <c r="AN161" s="42">
        <v>466</v>
      </c>
      <c r="AO161" s="42">
        <v>336</v>
      </c>
      <c r="AP161" s="42">
        <v>176</v>
      </c>
      <c r="AQ161" s="42">
        <v>63</v>
      </c>
      <c r="AR161" s="42">
        <v>7</v>
      </c>
    </row>
    <row r="162" spans="1:44">
      <c r="A162">
        <v>159</v>
      </c>
      <c r="B162" s="4" t="s">
        <v>136</v>
      </c>
      <c r="C162" s="42">
        <v>94</v>
      </c>
      <c r="D162" s="42">
        <v>84</v>
      </c>
      <c r="E162" s="42">
        <v>72</v>
      </c>
      <c r="F162" s="42">
        <v>152</v>
      </c>
      <c r="G162" s="42">
        <v>61</v>
      </c>
      <c r="H162" s="42">
        <v>96</v>
      </c>
      <c r="I162" s="42">
        <v>92</v>
      </c>
      <c r="J162" s="42">
        <v>122</v>
      </c>
      <c r="K162" s="42">
        <v>142</v>
      </c>
      <c r="L162" s="42">
        <v>148</v>
      </c>
      <c r="M162" s="42">
        <v>144</v>
      </c>
      <c r="N162" s="42">
        <v>151</v>
      </c>
      <c r="O162" s="42">
        <v>122</v>
      </c>
      <c r="P162" s="42">
        <v>125</v>
      </c>
      <c r="Q162" s="42">
        <v>86</v>
      </c>
      <c r="R162" s="42">
        <v>102</v>
      </c>
      <c r="S162" s="42">
        <v>80</v>
      </c>
      <c r="T162" s="42">
        <v>36</v>
      </c>
      <c r="U162" s="42">
        <v>17</v>
      </c>
      <c r="V162" s="42">
        <v>5</v>
      </c>
      <c r="X162" s="42">
        <v>88</v>
      </c>
      <c r="Y162" s="42">
        <v>94</v>
      </c>
      <c r="Z162" s="42">
        <v>87</v>
      </c>
      <c r="AA162" s="42">
        <v>104</v>
      </c>
      <c r="AB162" s="42">
        <v>72</v>
      </c>
      <c r="AC162" s="42">
        <v>93</v>
      </c>
      <c r="AD162" s="42">
        <v>103</v>
      </c>
      <c r="AE162" s="42">
        <v>106</v>
      </c>
      <c r="AF162" s="42">
        <v>141</v>
      </c>
      <c r="AG162" s="42">
        <v>130</v>
      </c>
      <c r="AH162" s="42">
        <v>128</v>
      </c>
      <c r="AI162" s="42">
        <v>120</v>
      </c>
      <c r="AJ162" s="42">
        <v>132</v>
      </c>
      <c r="AK162" s="42">
        <v>160</v>
      </c>
      <c r="AL162" s="42">
        <v>142</v>
      </c>
      <c r="AM162" s="42">
        <v>120</v>
      </c>
      <c r="AN162" s="42">
        <v>96</v>
      </c>
      <c r="AO162" s="42">
        <v>75</v>
      </c>
      <c r="AP162" s="42">
        <v>28</v>
      </c>
      <c r="AQ162" s="42">
        <v>12</v>
      </c>
      <c r="AR162" s="42">
        <v>3</v>
      </c>
    </row>
    <row r="163" spans="1:44">
      <c r="A163">
        <v>160</v>
      </c>
      <c r="B163" s="4" t="s">
        <v>137</v>
      </c>
      <c r="C163" s="42">
        <v>69</v>
      </c>
      <c r="D163" s="42">
        <v>84</v>
      </c>
      <c r="E163" s="42">
        <v>77</v>
      </c>
      <c r="F163" s="42">
        <v>78</v>
      </c>
      <c r="G163" s="42">
        <v>62</v>
      </c>
      <c r="H163" s="42">
        <v>93</v>
      </c>
      <c r="I163" s="42">
        <v>87</v>
      </c>
      <c r="J163" s="42">
        <v>100</v>
      </c>
      <c r="K163" s="42">
        <v>108</v>
      </c>
      <c r="L163" s="42">
        <v>99</v>
      </c>
      <c r="M163" s="42">
        <v>89</v>
      </c>
      <c r="N163" s="42">
        <v>116</v>
      </c>
      <c r="O163" s="42">
        <v>127</v>
      </c>
      <c r="P163" s="42">
        <v>93</v>
      </c>
      <c r="Q163" s="42">
        <v>60</v>
      </c>
      <c r="R163" s="42">
        <v>86</v>
      </c>
      <c r="S163" s="42">
        <v>75</v>
      </c>
      <c r="T163" s="42">
        <v>52</v>
      </c>
      <c r="U163" s="42">
        <v>11</v>
      </c>
      <c r="W163" s="42">
        <v>1</v>
      </c>
      <c r="X163" s="42">
        <v>58</v>
      </c>
      <c r="Y163" s="42">
        <v>65</v>
      </c>
      <c r="Z163" s="42">
        <v>78</v>
      </c>
      <c r="AA163" s="42">
        <v>67</v>
      </c>
      <c r="AB163" s="42">
        <v>50</v>
      </c>
      <c r="AC163" s="42">
        <v>64</v>
      </c>
      <c r="AD163" s="42">
        <v>76</v>
      </c>
      <c r="AE163" s="42">
        <v>89</v>
      </c>
      <c r="AF163" s="42">
        <v>99</v>
      </c>
      <c r="AG163" s="42">
        <v>91</v>
      </c>
      <c r="AH163" s="42">
        <v>112</v>
      </c>
      <c r="AI163" s="42">
        <v>111</v>
      </c>
      <c r="AJ163" s="42">
        <v>113</v>
      </c>
      <c r="AK163" s="42">
        <v>108</v>
      </c>
      <c r="AL163" s="42">
        <v>100</v>
      </c>
      <c r="AM163" s="42">
        <v>106</v>
      </c>
      <c r="AN163" s="42">
        <v>109</v>
      </c>
      <c r="AO163" s="42">
        <v>83</v>
      </c>
      <c r="AP163" s="42">
        <v>23</v>
      </c>
      <c r="AQ163" s="42">
        <v>11</v>
      </c>
      <c r="AR163" s="42">
        <v>5</v>
      </c>
    </row>
    <row r="164" spans="1:44">
      <c r="A164">
        <v>161</v>
      </c>
      <c r="B164" s="4" t="s">
        <v>138</v>
      </c>
      <c r="C164" s="44">
        <v>133</v>
      </c>
      <c r="D164" s="44">
        <v>120</v>
      </c>
      <c r="E164" s="44">
        <v>102</v>
      </c>
      <c r="F164" s="44">
        <v>81</v>
      </c>
      <c r="G164" s="44">
        <v>106</v>
      </c>
      <c r="H164" s="44">
        <v>164</v>
      </c>
      <c r="I164" s="44">
        <v>166</v>
      </c>
      <c r="J164" s="44">
        <v>195</v>
      </c>
      <c r="K164" s="44">
        <v>172</v>
      </c>
      <c r="L164" s="44">
        <v>159</v>
      </c>
      <c r="M164" s="44">
        <v>167</v>
      </c>
      <c r="N164" s="44">
        <v>166</v>
      </c>
      <c r="O164" s="44">
        <v>237</v>
      </c>
      <c r="P164" s="44">
        <v>227</v>
      </c>
      <c r="Q164" s="44">
        <v>185</v>
      </c>
      <c r="R164" s="44">
        <v>155</v>
      </c>
      <c r="S164" s="47">
        <v>140</v>
      </c>
      <c r="T164" s="47">
        <v>89</v>
      </c>
      <c r="U164" s="47">
        <v>39</v>
      </c>
      <c r="V164" s="47">
        <v>6</v>
      </c>
      <c r="W164" s="47">
        <v>1</v>
      </c>
      <c r="X164" s="44">
        <v>116</v>
      </c>
      <c r="Y164" s="44">
        <v>117</v>
      </c>
      <c r="Z164" s="44">
        <v>114</v>
      </c>
      <c r="AA164" s="44">
        <v>73</v>
      </c>
      <c r="AB164" s="44">
        <v>97</v>
      </c>
      <c r="AC164" s="44">
        <v>139</v>
      </c>
      <c r="AD164" s="44">
        <v>145</v>
      </c>
      <c r="AE164" s="44">
        <v>155</v>
      </c>
      <c r="AF164" s="44">
        <v>161</v>
      </c>
      <c r="AG164" s="44">
        <v>138</v>
      </c>
      <c r="AH164" s="44">
        <v>154</v>
      </c>
      <c r="AI164" s="44">
        <v>187</v>
      </c>
      <c r="AJ164" s="44">
        <v>230</v>
      </c>
      <c r="AK164" s="44">
        <v>249</v>
      </c>
      <c r="AL164" s="44">
        <v>209</v>
      </c>
      <c r="AM164" s="44">
        <v>194</v>
      </c>
      <c r="AN164" s="47">
        <v>179</v>
      </c>
      <c r="AO164" s="42">
        <v>155</v>
      </c>
      <c r="AP164" s="42">
        <v>77</v>
      </c>
      <c r="AQ164" s="42">
        <v>34</v>
      </c>
      <c r="AR164" s="42">
        <v>4</v>
      </c>
    </row>
    <row r="165" spans="1:44">
      <c r="A165">
        <v>162</v>
      </c>
      <c r="B165" s="4" t="s">
        <v>139</v>
      </c>
      <c r="C165">
        <v>100</v>
      </c>
      <c r="D165">
        <v>120</v>
      </c>
      <c r="E165">
        <v>150</v>
      </c>
      <c r="F165">
        <v>137</v>
      </c>
      <c r="G165">
        <v>129</v>
      </c>
      <c r="H165">
        <v>142</v>
      </c>
      <c r="I165">
        <v>153</v>
      </c>
      <c r="J165">
        <v>176</v>
      </c>
      <c r="K165">
        <v>246</v>
      </c>
      <c r="L165">
        <v>202</v>
      </c>
      <c r="M165">
        <v>220</v>
      </c>
      <c r="N165">
        <v>252</v>
      </c>
      <c r="O165">
        <v>314</v>
      </c>
      <c r="P165">
        <v>290</v>
      </c>
      <c r="Q165">
        <v>213</v>
      </c>
      <c r="R165">
        <v>220</v>
      </c>
      <c r="S165" s="42">
        <v>178</v>
      </c>
      <c r="T165" s="42">
        <v>84</v>
      </c>
      <c r="U165" s="42">
        <v>27</v>
      </c>
      <c r="V165" s="42">
        <v>4</v>
      </c>
      <c r="W165" s="47"/>
      <c r="X165">
        <v>102</v>
      </c>
      <c r="Y165">
        <v>133</v>
      </c>
      <c r="Z165">
        <v>152</v>
      </c>
      <c r="AA165">
        <v>109</v>
      </c>
      <c r="AB165">
        <v>71</v>
      </c>
      <c r="AC165">
        <v>121</v>
      </c>
      <c r="AD165">
        <v>153</v>
      </c>
      <c r="AE165">
        <v>181</v>
      </c>
      <c r="AF165">
        <v>200</v>
      </c>
      <c r="AG165">
        <v>225</v>
      </c>
      <c r="AH165">
        <v>229</v>
      </c>
      <c r="AI165">
        <v>253</v>
      </c>
      <c r="AJ165">
        <v>309</v>
      </c>
      <c r="AK165">
        <v>353</v>
      </c>
      <c r="AL165">
        <v>277</v>
      </c>
      <c r="AM165">
        <v>292</v>
      </c>
      <c r="AN165" s="42">
        <v>237</v>
      </c>
      <c r="AO165" s="42">
        <v>166</v>
      </c>
      <c r="AP165" s="42">
        <v>82</v>
      </c>
      <c r="AQ165" s="42">
        <v>25</v>
      </c>
      <c r="AR165" s="42">
        <v>3</v>
      </c>
    </row>
    <row r="166" spans="1:44">
      <c r="A166">
        <v>163</v>
      </c>
      <c r="B166" s="4" t="s">
        <v>229</v>
      </c>
      <c r="C166" s="47">
        <v>532</v>
      </c>
      <c r="D166" s="47">
        <v>591</v>
      </c>
      <c r="E166" s="47">
        <v>669</v>
      </c>
      <c r="F166" s="47">
        <v>620</v>
      </c>
      <c r="G166" s="47">
        <v>383</v>
      </c>
      <c r="H166" s="47">
        <v>502</v>
      </c>
      <c r="I166" s="47">
        <v>597</v>
      </c>
      <c r="J166" s="47">
        <v>808</v>
      </c>
      <c r="K166" s="47">
        <v>931</v>
      </c>
      <c r="L166" s="47">
        <v>805</v>
      </c>
      <c r="M166" s="47">
        <v>838</v>
      </c>
      <c r="N166" s="47">
        <v>841</v>
      </c>
      <c r="O166" s="47">
        <v>961</v>
      </c>
      <c r="P166" s="47">
        <v>1065</v>
      </c>
      <c r="Q166" s="47">
        <v>824</v>
      </c>
      <c r="R166" s="47">
        <v>693</v>
      </c>
      <c r="S166" s="47">
        <v>520</v>
      </c>
      <c r="T166" s="47">
        <v>295</v>
      </c>
      <c r="U166" s="47">
        <v>112</v>
      </c>
      <c r="V166" s="47">
        <v>24</v>
      </c>
      <c r="W166" s="47">
        <v>3</v>
      </c>
      <c r="X166" s="47">
        <v>509</v>
      </c>
      <c r="Y166" s="47">
        <v>573</v>
      </c>
      <c r="Z166" s="47">
        <v>668</v>
      </c>
      <c r="AA166" s="47">
        <v>592</v>
      </c>
      <c r="AB166" s="47">
        <v>445</v>
      </c>
      <c r="AC166" s="47">
        <v>486</v>
      </c>
      <c r="AD166" s="47">
        <v>671</v>
      </c>
      <c r="AE166" s="47">
        <v>872</v>
      </c>
      <c r="AF166" s="47">
        <v>1004</v>
      </c>
      <c r="AG166" s="47">
        <v>907</v>
      </c>
      <c r="AH166" s="47">
        <v>919</v>
      </c>
      <c r="AI166" s="47">
        <v>906</v>
      </c>
      <c r="AJ166" s="47">
        <v>1085</v>
      </c>
      <c r="AK166" s="47">
        <v>1212</v>
      </c>
      <c r="AL166" s="47">
        <v>922</v>
      </c>
      <c r="AM166" s="47">
        <v>854</v>
      </c>
      <c r="AN166" s="47">
        <v>638</v>
      </c>
      <c r="AO166" s="42">
        <v>519</v>
      </c>
      <c r="AP166" s="42">
        <v>252</v>
      </c>
      <c r="AQ166" s="42">
        <v>79</v>
      </c>
      <c r="AR166" s="42">
        <v>13</v>
      </c>
    </row>
    <row r="167" spans="1:44">
      <c r="A167">
        <v>164</v>
      </c>
      <c r="B167" s="4" t="s">
        <v>140</v>
      </c>
      <c r="C167" s="42">
        <v>85</v>
      </c>
      <c r="D167" s="42">
        <v>106</v>
      </c>
      <c r="E167" s="42">
        <v>126</v>
      </c>
      <c r="F167" s="42">
        <v>138</v>
      </c>
      <c r="G167" s="42">
        <v>86</v>
      </c>
      <c r="H167" s="42">
        <v>116</v>
      </c>
      <c r="I167" s="42">
        <v>111</v>
      </c>
      <c r="J167" s="42">
        <v>144</v>
      </c>
      <c r="K167" s="42">
        <v>208</v>
      </c>
      <c r="L167" s="42">
        <v>197</v>
      </c>
      <c r="M167" s="42">
        <v>219</v>
      </c>
      <c r="N167" s="42">
        <v>216</v>
      </c>
      <c r="O167" s="42">
        <v>275</v>
      </c>
      <c r="P167" s="42">
        <v>320</v>
      </c>
      <c r="Q167" s="42">
        <v>246</v>
      </c>
      <c r="R167" s="42">
        <v>247</v>
      </c>
      <c r="S167" s="42">
        <v>199</v>
      </c>
      <c r="T167" s="42">
        <v>120</v>
      </c>
      <c r="U167" s="42">
        <v>41</v>
      </c>
      <c r="V167" s="42">
        <v>10</v>
      </c>
      <c r="W167" s="42">
        <v>2</v>
      </c>
      <c r="X167" s="42">
        <v>76</v>
      </c>
      <c r="Y167" s="42">
        <v>105</v>
      </c>
      <c r="Z167" s="42">
        <v>124</v>
      </c>
      <c r="AA167" s="42">
        <v>134</v>
      </c>
      <c r="AB167" s="42">
        <v>84</v>
      </c>
      <c r="AC167" s="42">
        <v>89</v>
      </c>
      <c r="AD167" s="42">
        <v>125</v>
      </c>
      <c r="AE167" s="42">
        <v>152</v>
      </c>
      <c r="AF167" s="42">
        <v>170</v>
      </c>
      <c r="AG167" s="42">
        <v>204</v>
      </c>
      <c r="AH167" s="42">
        <v>230</v>
      </c>
      <c r="AI167" s="42">
        <v>219</v>
      </c>
      <c r="AJ167" s="42">
        <v>320</v>
      </c>
      <c r="AK167" s="42">
        <v>371</v>
      </c>
      <c r="AL167" s="42">
        <v>307</v>
      </c>
      <c r="AM167" s="42">
        <v>290</v>
      </c>
      <c r="AN167" s="42">
        <v>292</v>
      </c>
      <c r="AO167" s="42">
        <v>175</v>
      </c>
      <c r="AP167" s="42">
        <v>96</v>
      </c>
      <c r="AQ167" s="42">
        <v>31</v>
      </c>
      <c r="AR167" s="42">
        <v>4</v>
      </c>
    </row>
    <row r="168" spans="1:44">
      <c r="A168">
        <v>165</v>
      </c>
      <c r="B168" s="4" t="s">
        <v>141</v>
      </c>
      <c r="C168">
        <v>42</v>
      </c>
      <c r="D168">
        <v>57</v>
      </c>
      <c r="E168">
        <v>70</v>
      </c>
      <c r="F168">
        <v>27</v>
      </c>
      <c r="G168">
        <v>50</v>
      </c>
      <c r="H168">
        <v>74</v>
      </c>
      <c r="I168">
        <v>84</v>
      </c>
      <c r="J168">
        <v>84</v>
      </c>
      <c r="K168">
        <v>81</v>
      </c>
      <c r="L168">
        <v>84</v>
      </c>
      <c r="M168">
        <v>98</v>
      </c>
      <c r="N168">
        <v>132</v>
      </c>
      <c r="O168">
        <v>125</v>
      </c>
      <c r="P168" s="45">
        <v>131</v>
      </c>
      <c r="Q168">
        <v>105</v>
      </c>
      <c r="R168">
        <v>105</v>
      </c>
      <c r="S168" s="42">
        <v>88</v>
      </c>
      <c r="T168" s="42">
        <v>59</v>
      </c>
      <c r="U168" s="42">
        <v>21</v>
      </c>
      <c r="V168" s="42">
        <v>6</v>
      </c>
      <c r="X168">
        <v>32</v>
      </c>
      <c r="Y168">
        <v>55</v>
      </c>
      <c r="Z168">
        <v>61</v>
      </c>
      <c r="AA168">
        <v>49</v>
      </c>
      <c r="AB168">
        <v>54</v>
      </c>
      <c r="AC168">
        <v>59</v>
      </c>
      <c r="AD168">
        <v>63</v>
      </c>
      <c r="AE168">
        <v>77</v>
      </c>
      <c r="AF168">
        <v>87</v>
      </c>
      <c r="AG168">
        <v>83</v>
      </c>
      <c r="AH168">
        <v>90</v>
      </c>
      <c r="AI168">
        <v>118</v>
      </c>
      <c r="AJ168">
        <v>140</v>
      </c>
      <c r="AK168">
        <v>143</v>
      </c>
      <c r="AL168">
        <v>141</v>
      </c>
      <c r="AM168">
        <v>127</v>
      </c>
      <c r="AN168" s="42">
        <v>129</v>
      </c>
      <c r="AO168" s="42">
        <v>93</v>
      </c>
      <c r="AP168" s="42">
        <v>42</v>
      </c>
      <c r="AQ168" s="42">
        <v>14</v>
      </c>
      <c r="AR168" s="42">
        <v>2</v>
      </c>
    </row>
    <row r="169" spans="1:44">
      <c r="A169">
        <v>166</v>
      </c>
      <c r="B169" s="4" t="s">
        <v>142</v>
      </c>
      <c r="C169">
        <v>109</v>
      </c>
      <c r="D169">
        <v>132</v>
      </c>
      <c r="E169">
        <v>138</v>
      </c>
      <c r="F169">
        <v>169</v>
      </c>
      <c r="G169">
        <v>154</v>
      </c>
      <c r="H169">
        <v>120</v>
      </c>
      <c r="I169">
        <v>163</v>
      </c>
      <c r="J169">
        <v>195</v>
      </c>
      <c r="K169">
        <v>217</v>
      </c>
      <c r="L169">
        <v>190</v>
      </c>
      <c r="M169">
        <v>240</v>
      </c>
      <c r="N169">
        <v>259</v>
      </c>
      <c r="O169">
        <v>323</v>
      </c>
      <c r="P169">
        <v>334</v>
      </c>
      <c r="Q169">
        <v>264</v>
      </c>
      <c r="R169">
        <v>238</v>
      </c>
      <c r="S169" s="42">
        <v>199</v>
      </c>
      <c r="T169" s="42">
        <v>128</v>
      </c>
      <c r="U169" s="42">
        <v>28</v>
      </c>
      <c r="V169" s="42">
        <v>12</v>
      </c>
      <c r="W169" s="42">
        <v>3</v>
      </c>
      <c r="X169">
        <v>105</v>
      </c>
      <c r="Y169">
        <v>110</v>
      </c>
      <c r="Z169">
        <v>140</v>
      </c>
      <c r="AA169">
        <v>109</v>
      </c>
      <c r="AB169">
        <v>61</v>
      </c>
      <c r="AC169">
        <v>98</v>
      </c>
      <c r="AD169">
        <v>119</v>
      </c>
      <c r="AE169">
        <v>172</v>
      </c>
      <c r="AF169">
        <v>200</v>
      </c>
      <c r="AG169">
        <v>233</v>
      </c>
      <c r="AH169">
        <v>229</v>
      </c>
      <c r="AI169">
        <v>229</v>
      </c>
      <c r="AJ169">
        <v>341</v>
      </c>
      <c r="AK169">
        <v>379</v>
      </c>
      <c r="AL169">
        <v>331</v>
      </c>
      <c r="AM169">
        <v>322</v>
      </c>
      <c r="AN169" s="42">
        <v>261</v>
      </c>
      <c r="AO169" s="42">
        <v>162</v>
      </c>
      <c r="AP169" s="42">
        <v>110</v>
      </c>
      <c r="AQ169" s="42">
        <v>29</v>
      </c>
      <c r="AR169" s="42">
        <v>2</v>
      </c>
    </row>
    <row r="170" spans="1:44">
      <c r="A170">
        <v>167</v>
      </c>
      <c r="B170" s="4" t="s">
        <v>143</v>
      </c>
      <c r="C170" s="44">
        <v>127</v>
      </c>
      <c r="D170" s="44">
        <v>148</v>
      </c>
      <c r="E170" s="44">
        <v>150</v>
      </c>
      <c r="F170" s="44">
        <v>88</v>
      </c>
      <c r="G170" s="44">
        <v>94</v>
      </c>
      <c r="H170" s="44">
        <v>125</v>
      </c>
      <c r="I170" s="44">
        <v>167</v>
      </c>
      <c r="J170" s="44">
        <v>190</v>
      </c>
      <c r="K170" s="44">
        <v>235</v>
      </c>
      <c r="L170" s="44">
        <v>189</v>
      </c>
      <c r="M170" s="44">
        <v>224</v>
      </c>
      <c r="N170" s="44">
        <v>223</v>
      </c>
      <c r="O170" s="44">
        <v>289</v>
      </c>
      <c r="P170" s="44">
        <v>308</v>
      </c>
      <c r="Q170" s="44">
        <v>234</v>
      </c>
      <c r="R170" s="44">
        <v>236</v>
      </c>
      <c r="S170" s="47">
        <v>184</v>
      </c>
      <c r="T170" s="47">
        <v>117</v>
      </c>
      <c r="U170" s="47">
        <v>34</v>
      </c>
      <c r="V170" s="47">
        <v>14</v>
      </c>
      <c r="W170" s="47">
        <v>2</v>
      </c>
      <c r="X170" s="44">
        <v>111</v>
      </c>
      <c r="Y170" s="44">
        <v>128</v>
      </c>
      <c r="Z170" s="44">
        <v>143</v>
      </c>
      <c r="AA170" s="44">
        <v>92</v>
      </c>
      <c r="AB170" s="44">
        <v>75</v>
      </c>
      <c r="AC170" s="44">
        <v>105</v>
      </c>
      <c r="AD170" s="44">
        <v>150</v>
      </c>
      <c r="AE170" s="44">
        <v>174</v>
      </c>
      <c r="AF170" s="44">
        <v>208</v>
      </c>
      <c r="AG170" s="44">
        <v>172</v>
      </c>
      <c r="AH170" s="44">
        <v>196</v>
      </c>
      <c r="AI170" s="44">
        <v>254</v>
      </c>
      <c r="AJ170" s="44">
        <v>283</v>
      </c>
      <c r="AK170" s="44">
        <v>355</v>
      </c>
      <c r="AL170" s="44">
        <v>302</v>
      </c>
      <c r="AM170" s="44">
        <v>295</v>
      </c>
      <c r="AN170" s="47">
        <v>254</v>
      </c>
      <c r="AO170" s="42">
        <v>198</v>
      </c>
      <c r="AP170" s="42">
        <v>83</v>
      </c>
      <c r="AQ170" s="42">
        <v>27</v>
      </c>
      <c r="AR170" s="42">
        <v>5</v>
      </c>
    </row>
    <row r="171" spans="1:44">
      <c r="A171">
        <v>168</v>
      </c>
      <c r="B171" s="4" t="s">
        <v>144</v>
      </c>
      <c r="C171">
        <v>41</v>
      </c>
      <c r="D171">
        <v>41</v>
      </c>
      <c r="E171">
        <v>40</v>
      </c>
      <c r="F171">
        <v>27</v>
      </c>
      <c r="G171">
        <v>49</v>
      </c>
      <c r="H171">
        <v>65</v>
      </c>
      <c r="I171">
        <v>62</v>
      </c>
      <c r="J171">
        <v>73</v>
      </c>
      <c r="K171">
        <v>81</v>
      </c>
      <c r="L171">
        <v>87</v>
      </c>
      <c r="M171">
        <v>92</v>
      </c>
      <c r="N171">
        <v>87</v>
      </c>
      <c r="O171">
        <v>117</v>
      </c>
      <c r="P171">
        <v>89</v>
      </c>
      <c r="Q171">
        <v>94</v>
      </c>
      <c r="R171">
        <v>78</v>
      </c>
      <c r="S171" s="42">
        <v>66</v>
      </c>
      <c r="T171" s="42">
        <v>39</v>
      </c>
      <c r="U171" s="42">
        <v>21</v>
      </c>
      <c r="V171" s="42">
        <v>2</v>
      </c>
      <c r="W171" s="47">
        <v>1</v>
      </c>
      <c r="X171">
        <v>39</v>
      </c>
      <c r="Y171">
        <v>43</v>
      </c>
      <c r="Z171">
        <v>43</v>
      </c>
      <c r="AA171">
        <v>28</v>
      </c>
      <c r="AB171">
        <v>23</v>
      </c>
      <c r="AC171">
        <v>41</v>
      </c>
      <c r="AD171">
        <v>59</v>
      </c>
      <c r="AE171">
        <v>49</v>
      </c>
      <c r="AF171">
        <v>66</v>
      </c>
      <c r="AG171">
        <v>70</v>
      </c>
      <c r="AH171">
        <v>67</v>
      </c>
      <c r="AI171">
        <v>75</v>
      </c>
      <c r="AJ171">
        <v>93</v>
      </c>
      <c r="AK171">
        <v>135</v>
      </c>
      <c r="AL171">
        <v>101</v>
      </c>
      <c r="AM171">
        <v>103</v>
      </c>
      <c r="AN171" s="42">
        <v>73</v>
      </c>
      <c r="AO171" s="42">
        <v>66</v>
      </c>
      <c r="AP171" s="42">
        <v>43</v>
      </c>
      <c r="AQ171" s="42">
        <v>8</v>
      </c>
      <c r="AR171" s="42">
        <v>4</v>
      </c>
    </row>
    <row r="172" spans="1:44">
      <c r="A172">
        <v>169</v>
      </c>
      <c r="B172" s="4" t="s">
        <v>145</v>
      </c>
      <c r="C172">
        <v>89</v>
      </c>
      <c r="D172">
        <v>85</v>
      </c>
      <c r="E172">
        <v>87</v>
      </c>
      <c r="F172">
        <v>62</v>
      </c>
      <c r="G172">
        <v>71</v>
      </c>
      <c r="H172">
        <v>106</v>
      </c>
      <c r="I172">
        <v>128</v>
      </c>
      <c r="J172">
        <v>118</v>
      </c>
      <c r="K172">
        <v>138</v>
      </c>
      <c r="L172">
        <v>107</v>
      </c>
      <c r="M172">
        <v>175</v>
      </c>
      <c r="N172">
        <v>174</v>
      </c>
      <c r="O172">
        <v>234</v>
      </c>
      <c r="P172">
        <v>220</v>
      </c>
      <c r="Q172">
        <v>153</v>
      </c>
      <c r="R172">
        <v>164</v>
      </c>
      <c r="S172" s="42">
        <v>128</v>
      </c>
      <c r="T172" s="42">
        <v>96</v>
      </c>
      <c r="U172" s="42">
        <v>18</v>
      </c>
      <c r="V172" s="42">
        <v>4</v>
      </c>
      <c r="W172" s="47">
        <v>2</v>
      </c>
      <c r="X172">
        <v>86</v>
      </c>
      <c r="Y172">
        <v>85</v>
      </c>
      <c r="Z172">
        <v>92</v>
      </c>
      <c r="AA172">
        <v>68</v>
      </c>
      <c r="AB172">
        <v>45</v>
      </c>
      <c r="AC172">
        <v>84</v>
      </c>
      <c r="AD172">
        <v>102</v>
      </c>
      <c r="AE172">
        <v>95</v>
      </c>
      <c r="AF172">
        <v>116</v>
      </c>
      <c r="AG172">
        <v>139</v>
      </c>
      <c r="AH172">
        <v>157</v>
      </c>
      <c r="AI172">
        <v>175</v>
      </c>
      <c r="AJ172">
        <v>238</v>
      </c>
      <c r="AK172">
        <v>256</v>
      </c>
      <c r="AL172">
        <v>199</v>
      </c>
      <c r="AM172">
        <v>212</v>
      </c>
      <c r="AN172" s="42">
        <v>197</v>
      </c>
      <c r="AO172" s="42">
        <v>120</v>
      </c>
      <c r="AP172" s="42">
        <v>72</v>
      </c>
      <c r="AQ172" s="42">
        <v>19</v>
      </c>
      <c r="AR172" s="42">
        <v>1</v>
      </c>
    </row>
    <row r="173" spans="1:44">
      <c r="A173">
        <v>170</v>
      </c>
      <c r="B173" s="4" t="s">
        <v>230</v>
      </c>
      <c r="C173" s="42">
        <v>2905</v>
      </c>
      <c r="D173" s="42">
        <v>3347</v>
      </c>
      <c r="E173" s="42">
        <v>3577</v>
      </c>
      <c r="F173" s="42">
        <v>4043</v>
      </c>
      <c r="G173" s="42">
        <v>3546</v>
      </c>
      <c r="H173" s="42">
        <v>3579</v>
      </c>
      <c r="I173" s="42">
        <v>4196</v>
      </c>
      <c r="J173" s="42">
        <v>5217</v>
      </c>
      <c r="K173" s="42">
        <v>6145</v>
      </c>
      <c r="L173" s="42">
        <v>5412</v>
      </c>
      <c r="M173" s="42">
        <v>5373</v>
      </c>
      <c r="N173" s="42">
        <v>5604</v>
      </c>
      <c r="O173" s="42">
        <v>6773</v>
      </c>
      <c r="P173" s="42">
        <v>7020</v>
      </c>
      <c r="Q173" s="42">
        <v>5202</v>
      </c>
      <c r="R173" s="42">
        <v>4525</v>
      </c>
      <c r="S173" s="42">
        <v>3305</v>
      </c>
      <c r="T173" s="42">
        <v>1502</v>
      </c>
      <c r="U173" s="42">
        <v>528</v>
      </c>
      <c r="V173" s="42">
        <v>69</v>
      </c>
      <c r="W173" s="47">
        <v>10</v>
      </c>
      <c r="X173" s="42">
        <v>2761</v>
      </c>
      <c r="Y173" s="42">
        <v>3262</v>
      </c>
      <c r="Z173" s="42">
        <v>3548</v>
      </c>
      <c r="AA173" s="42">
        <v>3642</v>
      </c>
      <c r="AB173" s="42">
        <v>3522</v>
      </c>
      <c r="AC173" s="42">
        <v>3696</v>
      </c>
      <c r="AD173" s="42">
        <v>4424</v>
      </c>
      <c r="AE173" s="42">
        <v>5260</v>
      </c>
      <c r="AF173" s="42">
        <v>6239</v>
      </c>
      <c r="AG173" s="42">
        <v>5663</v>
      </c>
      <c r="AH173" s="42">
        <v>5698</v>
      </c>
      <c r="AI173" s="42">
        <v>5993</v>
      </c>
      <c r="AJ173" s="42">
        <v>7884</v>
      </c>
      <c r="AK173" s="42">
        <v>8335</v>
      </c>
      <c r="AL173" s="42">
        <v>6665</v>
      </c>
      <c r="AM173" s="42">
        <v>5931</v>
      </c>
      <c r="AN173" s="42">
        <v>4753</v>
      </c>
      <c r="AO173" s="42">
        <v>2983</v>
      </c>
      <c r="AP173" s="42">
        <v>1556</v>
      </c>
      <c r="AQ173" s="42">
        <v>420</v>
      </c>
      <c r="AR173" s="42">
        <v>63</v>
      </c>
    </row>
    <row r="174" spans="1:44">
      <c r="A174">
        <v>171</v>
      </c>
      <c r="B174" s="4" t="s">
        <v>146</v>
      </c>
      <c r="C174">
        <v>363</v>
      </c>
      <c r="D174">
        <v>416</v>
      </c>
      <c r="E174">
        <v>476</v>
      </c>
      <c r="F174">
        <v>482</v>
      </c>
      <c r="G174">
        <v>394</v>
      </c>
      <c r="H174">
        <v>499</v>
      </c>
      <c r="I174">
        <v>533</v>
      </c>
      <c r="J174">
        <v>580</v>
      </c>
      <c r="K174">
        <v>684</v>
      </c>
      <c r="L174">
        <v>612</v>
      </c>
      <c r="M174">
        <v>678</v>
      </c>
      <c r="N174">
        <v>723</v>
      </c>
      <c r="O174">
        <v>842</v>
      </c>
      <c r="P174">
        <v>747</v>
      </c>
      <c r="Q174">
        <v>486</v>
      </c>
      <c r="R174">
        <v>394</v>
      </c>
      <c r="S174" s="42">
        <v>288</v>
      </c>
      <c r="T174" s="42">
        <v>140</v>
      </c>
      <c r="U174" s="42">
        <v>30</v>
      </c>
      <c r="V174" s="42">
        <v>6</v>
      </c>
      <c r="W174" s="47"/>
      <c r="X174">
        <v>358</v>
      </c>
      <c r="Y174">
        <v>351</v>
      </c>
      <c r="Z174">
        <v>474</v>
      </c>
      <c r="AA174">
        <v>473</v>
      </c>
      <c r="AB174">
        <v>450</v>
      </c>
      <c r="AC174">
        <v>527</v>
      </c>
      <c r="AD174">
        <v>538</v>
      </c>
      <c r="AE174">
        <v>589</v>
      </c>
      <c r="AF174">
        <v>711</v>
      </c>
      <c r="AG174">
        <v>689</v>
      </c>
      <c r="AH174">
        <v>801</v>
      </c>
      <c r="AI174">
        <v>765</v>
      </c>
      <c r="AJ174">
        <v>872</v>
      </c>
      <c r="AK174">
        <v>838</v>
      </c>
      <c r="AL174">
        <v>607</v>
      </c>
      <c r="AM174">
        <v>515</v>
      </c>
      <c r="AN174" s="42">
        <v>424</v>
      </c>
      <c r="AO174" s="42">
        <v>296</v>
      </c>
      <c r="AP174" s="42">
        <v>145</v>
      </c>
      <c r="AQ174" s="42">
        <v>36</v>
      </c>
      <c r="AR174" s="42">
        <v>1</v>
      </c>
    </row>
    <row r="175" spans="1:44">
      <c r="A175">
        <v>172</v>
      </c>
      <c r="B175" s="4" t="s">
        <v>147</v>
      </c>
      <c r="C175">
        <v>184</v>
      </c>
      <c r="D175">
        <v>174</v>
      </c>
      <c r="E175">
        <v>209</v>
      </c>
      <c r="F175">
        <v>207</v>
      </c>
      <c r="G175">
        <v>191</v>
      </c>
      <c r="H175">
        <v>225</v>
      </c>
      <c r="I175">
        <v>225</v>
      </c>
      <c r="J175">
        <v>266</v>
      </c>
      <c r="K175">
        <v>303</v>
      </c>
      <c r="L175">
        <v>285</v>
      </c>
      <c r="M175">
        <v>317</v>
      </c>
      <c r="N175">
        <v>354</v>
      </c>
      <c r="O175">
        <v>401</v>
      </c>
      <c r="P175">
        <v>345</v>
      </c>
      <c r="Q175">
        <v>272</v>
      </c>
      <c r="R175">
        <v>280</v>
      </c>
      <c r="S175" s="42">
        <v>223</v>
      </c>
      <c r="T175" s="42">
        <v>128</v>
      </c>
      <c r="U175" s="42">
        <v>24</v>
      </c>
      <c r="V175" s="42">
        <v>8</v>
      </c>
      <c r="X175">
        <v>152</v>
      </c>
      <c r="Y175">
        <v>188</v>
      </c>
      <c r="Z175">
        <v>195</v>
      </c>
      <c r="AA175">
        <v>193</v>
      </c>
      <c r="AB175">
        <v>169</v>
      </c>
      <c r="AC175">
        <v>191</v>
      </c>
      <c r="AD175">
        <v>258</v>
      </c>
      <c r="AE175">
        <v>243</v>
      </c>
      <c r="AF175">
        <v>312</v>
      </c>
      <c r="AG175">
        <v>295</v>
      </c>
      <c r="AH175">
        <v>353</v>
      </c>
      <c r="AI175">
        <v>351</v>
      </c>
      <c r="AJ175">
        <v>425</v>
      </c>
      <c r="AK175">
        <v>420</v>
      </c>
      <c r="AL175">
        <v>387</v>
      </c>
      <c r="AM175">
        <v>407</v>
      </c>
      <c r="AN175" s="42">
        <v>291</v>
      </c>
      <c r="AO175" s="42">
        <v>200</v>
      </c>
      <c r="AP175" s="42">
        <v>91</v>
      </c>
      <c r="AQ175" s="42">
        <v>28</v>
      </c>
      <c r="AR175" s="42">
        <v>1</v>
      </c>
    </row>
    <row r="176" spans="1:44">
      <c r="A176">
        <v>173</v>
      </c>
      <c r="B176" s="4" t="s">
        <v>148</v>
      </c>
      <c r="C176">
        <v>124</v>
      </c>
      <c r="D176">
        <v>122</v>
      </c>
      <c r="E176">
        <v>141</v>
      </c>
      <c r="F176">
        <v>108</v>
      </c>
      <c r="G176">
        <v>91</v>
      </c>
      <c r="H176">
        <v>156</v>
      </c>
      <c r="I176">
        <v>177</v>
      </c>
      <c r="J176">
        <v>193</v>
      </c>
      <c r="K176">
        <v>192</v>
      </c>
      <c r="L176">
        <v>175</v>
      </c>
      <c r="M176">
        <v>216</v>
      </c>
      <c r="N176">
        <v>226</v>
      </c>
      <c r="O176">
        <v>277</v>
      </c>
      <c r="P176">
        <v>229</v>
      </c>
      <c r="Q176">
        <v>169</v>
      </c>
      <c r="R176">
        <v>127</v>
      </c>
      <c r="S176" s="42">
        <v>119</v>
      </c>
      <c r="T176" s="42">
        <v>86</v>
      </c>
      <c r="U176" s="42">
        <v>21</v>
      </c>
      <c r="V176" s="42">
        <v>4</v>
      </c>
      <c r="W176" s="47">
        <v>1</v>
      </c>
      <c r="X176">
        <v>119</v>
      </c>
      <c r="Y176">
        <v>124</v>
      </c>
      <c r="Z176">
        <v>174</v>
      </c>
      <c r="AA176">
        <v>101</v>
      </c>
      <c r="AB176">
        <v>94</v>
      </c>
      <c r="AC176">
        <v>122</v>
      </c>
      <c r="AD176">
        <v>166</v>
      </c>
      <c r="AE176">
        <v>172</v>
      </c>
      <c r="AF176">
        <v>178</v>
      </c>
      <c r="AG176">
        <v>178</v>
      </c>
      <c r="AH176">
        <v>216</v>
      </c>
      <c r="AI176">
        <v>232</v>
      </c>
      <c r="AJ176">
        <v>246</v>
      </c>
      <c r="AK176">
        <v>243</v>
      </c>
      <c r="AL176">
        <v>188</v>
      </c>
      <c r="AM176">
        <v>178</v>
      </c>
      <c r="AN176" s="42">
        <v>171</v>
      </c>
      <c r="AO176" s="42">
        <v>131</v>
      </c>
      <c r="AP176" s="42">
        <v>58</v>
      </c>
      <c r="AQ176" s="42">
        <v>15</v>
      </c>
      <c r="AR176" s="42">
        <v>1</v>
      </c>
    </row>
    <row r="177" spans="1:44">
      <c r="A177">
        <v>174</v>
      </c>
      <c r="B177" s="4" t="s">
        <v>149</v>
      </c>
      <c r="C177">
        <v>150</v>
      </c>
      <c r="D177">
        <v>170</v>
      </c>
      <c r="E177">
        <v>160</v>
      </c>
      <c r="F177">
        <v>165</v>
      </c>
      <c r="G177">
        <v>113</v>
      </c>
      <c r="H177">
        <v>188</v>
      </c>
      <c r="I177">
        <v>207</v>
      </c>
      <c r="J177">
        <v>217</v>
      </c>
      <c r="K177">
        <v>225</v>
      </c>
      <c r="L177">
        <v>206</v>
      </c>
      <c r="M177">
        <v>265</v>
      </c>
      <c r="N177">
        <v>294</v>
      </c>
      <c r="O177">
        <v>309</v>
      </c>
      <c r="P177">
        <v>299</v>
      </c>
      <c r="Q177">
        <v>206</v>
      </c>
      <c r="R177">
        <v>198</v>
      </c>
      <c r="S177" s="42">
        <v>184</v>
      </c>
      <c r="T177" s="42">
        <v>112</v>
      </c>
      <c r="U177" s="42">
        <v>42</v>
      </c>
      <c r="V177" s="42">
        <v>4</v>
      </c>
      <c r="W177" s="47">
        <v>1</v>
      </c>
      <c r="X177">
        <v>138</v>
      </c>
      <c r="Y177">
        <v>183</v>
      </c>
      <c r="Z177">
        <v>190</v>
      </c>
      <c r="AA177">
        <v>139</v>
      </c>
      <c r="AB177">
        <v>113</v>
      </c>
      <c r="AC177">
        <v>146</v>
      </c>
      <c r="AD177">
        <v>179</v>
      </c>
      <c r="AE177">
        <v>192</v>
      </c>
      <c r="AF177">
        <v>233</v>
      </c>
      <c r="AG177">
        <v>241</v>
      </c>
      <c r="AH177">
        <v>232</v>
      </c>
      <c r="AI177">
        <v>312</v>
      </c>
      <c r="AJ177">
        <v>337</v>
      </c>
      <c r="AK177">
        <v>308</v>
      </c>
      <c r="AL177">
        <v>284</v>
      </c>
      <c r="AM177">
        <v>284</v>
      </c>
      <c r="AN177" s="42">
        <v>239</v>
      </c>
      <c r="AO177" s="42">
        <v>156</v>
      </c>
      <c r="AP177" s="42">
        <v>92</v>
      </c>
      <c r="AQ177" s="42">
        <v>24</v>
      </c>
      <c r="AR177" s="42">
        <v>3</v>
      </c>
    </row>
    <row r="178" spans="1:44">
      <c r="A178">
        <v>175</v>
      </c>
      <c r="B178" s="4" t="s">
        <v>150</v>
      </c>
      <c r="C178">
        <v>132</v>
      </c>
      <c r="D178">
        <v>134</v>
      </c>
      <c r="E178">
        <v>144</v>
      </c>
      <c r="F178">
        <v>137</v>
      </c>
      <c r="G178">
        <v>91</v>
      </c>
      <c r="H178">
        <v>137</v>
      </c>
      <c r="I178">
        <v>167</v>
      </c>
      <c r="J178">
        <v>206</v>
      </c>
      <c r="K178">
        <v>229</v>
      </c>
      <c r="L178" s="45">
        <v>227</v>
      </c>
      <c r="M178">
        <v>259</v>
      </c>
      <c r="N178">
        <v>275</v>
      </c>
      <c r="O178">
        <v>339</v>
      </c>
      <c r="P178">
        <v>342</v>
      </c>
      <c r="Q178">
        <v>286</v>
      </c>
      <c r="R178">
        <v>252</v>
      </c>
      <c r="S178" s="42">
        <v>182</v>
      </c>
      <c r="T178" s="42">
        <v>102</v>
      </c>
      <c r="U178" s="42">
        <v>30</v>
      </c>
      <c r="V178" s="42">
        <v>7</v>
      </c>
      <c r="W178" s="47">
        <v>1</v>
      </c>
      <c r="X178">
        <v>109</v>
      </c>
      <c r="Y178">
        <v>140</v>
      </c>
      <c r="Z178">
        <v>148</v>
      </c>
      <c r="AA178">
        <v>113</v>
      </c>
      <c r="AB178">
        <v>106</v>
      </c>
      <c r="AC178">
        <v>110</v>
      </c>
      <c r="AD178">
        <v>157</v>
      </c>
      <c r="AE178">
        <v>196</v>
      </c>
      <c r="AF178">
        <v>240</v>
      </c>
      <c r="AG178">
        <v>228</v>
      </c>
      <c r="AH178">
        <v>262</v>
      </c>
      <c r="AI178">
        <v>285</v>
      </c>
      <c r="AJ178">
        <v>349</v>
      </c>
      <c r="AK178">
        <v>388</v>
      </c>
      <c r="AL178">
        <v>370</v>
      </c>
      <c r="AM178">
        <v>293</v>
      </c>
      <c r="AN178" s="42">
        <v>260</v>
      </c>
      <c r="AO178" s="42">
        <v>159</v>
      </c>
      <c r="AP178" s="42">
        <v>124</v>
      </c>
      <c r="AQ178" s="42">
        <v>36</v>
      </c>
      <c r="AR178" s="42">
        <v>6</v>
      </c>
    </row>
    <row r="179" spans="1:44">
      <c r="A179">
        <v>176</v>
      </c>
      <c r="B179" s="4" t="s">
        <v>151</v>
      </c>
      <c r="C179">
        <v>31</v>
      </c>
      <c r="D179">
        <v>62</v>
      </c>
      <c r="E179">
        <v>75</v>
      </c>
      <c r="F179">
        <v>60</v>
      </c>
      <c r="G179">
        <v>34</v>
      </c>
      <c r="H179">
        <v>51</v>
      </c>
      <c r="I179">
        <v>58</v>
      </c>
      <c r="J179">
        <v>68</v>
      </c>
      <c r="K179">
        <v>88</v>
      </c>
      <c r="L179">
        <v>64</v>
      </c>
      <c r="M179">
        <v>89</v>
      </c>
      <c r="N179">
        <v>93</v>
      </c>
      <c r="O179">
        <v>113</v>
      </c>
      <c r="P179">
        <v>102</v>
      </c>
      <c r="Q179">
        <v>71</v>
      </c>
      <c r="R179">
        <v>65</v>
      </c>
      <c r="S179" s="42">
        <v>52</v>
      </c>
      <c r="T179" s="42">
        <v>35</v>
      </c>
      <c r="U179" s="42">
        <v>11</v>
      </c>
      <c r="V179" s="42">
        <v>1</v>
      </c>
      <c r="W179" s="42">
        <v>1</v>
      </c>
      <c r="X179">
        <v>39</v>
      </c>
      <c r="Y179">
        <v>62</v>
      </c>
      <c r="Z179">
        <v>56</v>
      </c>
      <c r="AA179">
        <v>41</v>
      </c>
      <c r="AB179">
        <v>26</v>
      </c>
      <c r="AC179">
        <v>37</v>
      </c>
      <c r="AD179">
        <v>60</v>
      </c>
      <c r="AE179">
        <v>61</v>
      </c>
      <c r="AF179">
        <v>95</v>
      </c>
      <c r="AG179">
        <v>83</v>
      </c>
      <c r="AH179">
        <v>65</v>
      </c>
      <c r="AI179">
        <v>84</v>
      </c>
      <c r="AJ179">
        <v>111</v>
      </c>
      <c r="AK179">
        <v>114</v>
      </c>
      <c r="AL179">
        <v>90</v>
      </c>
      <c r="AM179">
        <v>77</v>
      </c>
      <c r="AN179" s="42">
        <v>80</v>
      </c>
      <c r="AO179" s="42">
        <v>60</v>
      </c>
      <c r="AP179" s="42">
        <v>40</v>
      </c>
      <c r="AQ179" s="42">
        <v>10</v>
      </c>
    </row>
    <row r="180" spans="1:44">
      <c r="A180">
        <v>177</v>
      </c>
      <c r="B180" s="4" t="s">
        <v>152</v>
      </c>
      <c r="C180">
        <v>94</v>
      </c>
      <c r="D180">
        <v>147</v>
      </c>
      <c r="E180">
        <v>151</v>
      </c>
      <c r="F180">
        <v>159</v>
      </c>
      <c r="G180">
        <v>117</v>
      </c>
      <c r="H180">
        <v>132</v>
      </c>
      <c r="I180">
        <v>179</v>
      </c>
      <c r="J180">
        <v>188</v>
      </c>
      <c r="K180">
        <v>216</v>
      </c>
      <c r="L180">
        <v>239</v>
      </c>
      <c r="M180">
        <v>237</v>
      </c>
      <c r="N180">
        <v>279</v>
      </c>
      <c r="O180">
        <v>363</v>
      </c>
      <c r="P180">
        <v>384</v>
      </c>
      <c r="Q180">
        <v>272</v>
      </c>
      <c r="R180">
        <v>268</v>
      </c>
      <c r="S180" s="42">
        <v>209</v>
      </c>
      <c r="T180" s="42">
        <v>83</v>
      </c>
      <c r="U180" s="42">
        <v>30</v>
      </c>
      <c r="V180" s="42">
        <v>2</v>
      </c>
      <c r="W180" s="47">
        <v>2</v>
      </c>
      <c r="X180">
        <v>101</v>
      </c>
      <c r="Y180">
        <v>120</v>
      </c>
      <c r="Z180">
        <v>144</v>
      </c>
      <c r="AA180">
        <v>171</v>
      </c>
      <c r="AB180">
        <v>119</v>
      </c>
      <c r="AC180">
        <v>120</v>
      </c>
      <c r="AD180">
        <v>171</v>
      </c>
      <c r="AE180">
        <v>171</v>
      </c>
      <c r="AF180">
        <v>224</v>
      </c>
      <c r="AG180">
        <v>270</v>
      </c>
      <c r="AH180">
        <v>280</v>
      </c>
      <c r="AI180">
        <v>293</v>
      </c>
      <c r="AJ180">
        <v>401</v>
      </c>
      <c r="AK180">
        <v>445</v>
      </c>
      <c r="AL180">
        <v>370</v>
      </c>
      <c r="AM180">
        <v>374</v>
      </c>
      <c r="AN180" s="42">
        <v>289</v>
      </c>
      <c r="AO180" s="42">
        <v>157</v>
      </c>
      <c r="AP180" s="42">
        <v>85</v>
      </c>
      <c r="AQ180" s="42">
        <v>11</v>
      </c>
    </row>
    <row r="181" spans="1:44">
      <c r="A181">
        <v>178</v>
      </c>
      <c r="B181" s="4" t="s">
        <v>153</v>
      </c>
      <c r="C181" s="42">
        <v>455</v>
      </c>
      <c r="D181" s="42">
        <v>533</v>
      </c>
      <c r="E181" s="42">
        <v>582</v>
      </c>
      <c r="F181" s="42">
        <v>532</v>
      </c>
      <c r="G181" s="42">
        <v>519</v>
      </c>
      <c r="H181" s="42">
        <v>688</v>
      </c>
      <c r="I181" s="42">
        <v>660</v>
      </c>
      <c r="J181" s="42">
        <v>786</v>
      </c>
      <c r="K181" s="42">
        <v>934</v>
      </c>
      <c r="L181" s="43">
        <v>885</v>
      </c>
      <c r="M181" s="42">
        <v>896</v>
      </c>
      <c r="N181" s="42">
        <v>907</v>
      </c>
      <c r="O181" s="42">
        <v>1023</v>
      </c>
      <c r="P181" s="42">
        <v>1037</v>
      </c>
      <c r="Q181" s="42">
        <v>806</v>
      </c>
      <c r="R181" s="42">
        <v>719</v>
      </c>
      <c r="S181" s="42">
        <v>526</v>
      </c>
      <c r="T181" s="42">
        <v>244</v>
      </c>
      <c r="U181" s="42">
        <v>62</v>
      </c>
      <c r="V181" s="42">
        <v>18</v>
      </c>
      <c r="W181" s="47">
        <v>1</v>
      </c>
      <c r="X181" s="42">
        <v>456</v>
      </c>
      <c r="Y181" s="42">
        <v>453</v>
      </c>
      <c r="Z181" s="42">
        <v>554</v>
      </c>
      <c r="AA181" s="42">
        <v>505</v>
      </c>
      <c r="AB181" s="42">
        <v>507</v>
      </c>
      <c r="AC181" s="42">
        <v>555</v>
      </c>
      <c r="AD181" s="42">
        <v>619</v>
      </c>
      <c r="AE181" s="42">
        <v>728</v>
      </c>
      <c r="AF181" s="42">
        <v>861</v>
      </c>
      <c r="AG181" s="42">
        <v>870</v>
      </c>
      <c r="AH181" s="42">
        <v>949</v>
      </c>
      <c r="AI181" s="42">
        <v>941</v>
      </c>
      <c r="AJ181" s="42">
        <v>1168</v>
      </c>
      <c r="AK181" s="42">
        <v>1224</v>
      </c>
      <c r="AL181" s="42">
        <v>1122</v>
      </c>
      <c r="AM181" s="42">
        <v>1029</v>
      </c>
      <c r="AN181" s="42">
        <v>721</v>
      </c>
      <c r="AO181" s="42">
        <v>481</v>
      </c>
      <c r="AP181" s="42">
        <v>217</v>
      </c>
      <c r="AQ181" s="42">
        <v>66</v>
      </c>
      <c r="AR181" s="42">
        <v>12</v>
      </c>
    </row>
    <row r="182" spans="1:44">
      <c r="A182">
        <v>179</v>
      </c>
      <c r="B182" s="4" t="s">
        <v>154</v>
      </c>
      <c r="C182">
        <v>361</v>
      </c>
      <c r="D182">
        <v>418</v>
      </c>
      <c r="E182">
        <v>412</v>
      </c>
      <c r="F182">
        <v>290</v>
      </c>
      <c r="G182">
        <v>310</v>
      </c>
      <c r="H182">
        <v>497</v>
      </c>
      <c r="I182">
        <v>506</v>
      </c>
      <c r="J182">
        <v>559</v>
      </c>
      <c r="K182">
        <v>546</v>
      </c>
      <c r="L182">
        <v>445</v>
      </c>
      <c r="M182" s="45">
        <v>485</v>
      </c>
      <c r="N182">
        <v>555</v>
      </c>
      <c r="O182">
        <v>650</v>
      </c>
      <c r="P182">
        <v>546</v>
      </c>
      <c r="Q182">
        <v>377</v>
      </c>
      <c r="R182">
        <v>261</v>
      </c>
      <c r="S182" s="42">
        <v>237</v>
      </c>
      <c r="T182" s="42">
        <v>155</v>
      </c>
      <c r="U182" s="42">
        <v>57</v>
      </c>
      <c r="V182" s="42">
        <v>10</v>
      </c>
      <c r="W182" s="42">
        <v>3</v>
      </c>
      <c r="X182">
        <v>329</v>
      </c>
      <c r="Y182">
        <v>393</v>
      </c>
      <c r="Z182">
        <v>425</v>
      </c>
      <c r="AA182">
        <v>246</v>
      </c>
      <c r="AB182">
        <v>209</v>
      </c>
      <c r="AC182">
        <v>401</v>
      </c>
      <c r="AD182">
        <v>418</v>
      </c>
      <c r="AE182">
        <v>505</v>
      </c>
      <c r="AF182">
        <v>494</v>
      </c>
      <c r="AG182">
        <v>403</v>
      </c>
      <c r="AH182">
        <v>503</v>
      </c>
      <c r="AI182">
        <v>547</v>
      </c>
      <c r="AJ182">
        <v>608</v>
      </c>
      <c r="AK182">
        <v>580</v>
      </c>
      <c r="AL182">
        <v>417</v>
      </c>
      <c r="AM182">
        <v>354</v>
      </c>
      <c r="AN182" s="42">
        <v>357</v>
      </c>
      <c r="AO182" s="42">
        <v>239</v>
      </c>
      <c r="AP182" s="42">
        <v>123</v>
      </c>
      <c r="AQ182" s="42">
        <v>26</v>
      </c>
      <c r="AR182" s="42">
        <v>4</v>
      </c>
    </row>
    <row r="183" spans="1:44">
      <c r="A183">
        <v>180</v>
      </c>
      <c r="B183" s="4" t="s">
        <v>155</v>
      </c>
      <c r="C183">
        <v>529</v>
      </c>
      <c r="D183">
        <v>622</v>
      </c>
      <c r="E183">
        <v>651</v>
      </c>
      <c r="F183">
        <v>533</v>
      </c>
      <c r="G183">
        <v>423</v>
      </c>
      <c r="H183">
        <v>575</v>
      </c>
      <c r="I183">
        <v>788</v>
      </c>
      <c r="J183">
        <v>901</v>
      </c>
      <c r="K183">
        <v>929</v>
      </c>
      <c r="L183">
        <v>817</v>
      </c>
      <c r="M183">
        <v>813</v>
      </c>
      <c r="N183">
        <v>740</v>
      </c>
      <c r="O183">
        <v>811</v>
      </c>
      <c r="P183">
        <v>814</v>
      </c>
      <c r="Q183">
        <v>535</v>
      </c>
      <c r="R183">
        <v>462</v>
      </c>
      <c r="S183" s="42">
        <v>370</v>
      </c>
      <c r="T183" s="42">
        <v>185</v>
      </c>
      <c r="U183" s="42">
        <v>59</v>
      </c>
      <c r="V183" s="42">
        <v>12</v>
      </c>
      <c r="W183" s="42">
        <v>2</v>
      </c>
      <c r="X183">
        <v>571</v>
      </c>
      <c r="Y183">
        <v>538</v>
      </c>
      <c r="Z183">
        <v>652</v>
      </c>
      <c r="AA183">
        <v>536</v>
      </c>
      <c r="AB183">
        <v>376</v>
      </c>
      <c r="AC183">
        <v>592</v>
      </c>
      <c r="AD183">
        <v>741</v>
      </c>
      <c r="AE183">
        <v>857</v>
      </c>
      <c r="AF183">
        <v>854</v>
      </c>
      <c r="AG183">
        <v>816</v>
      </c>
      <c r="AH183">
        <v>783</v>
      </c>
      <c r="AI183">
        <v>785</v>
      </c>
      <c r="AJ183">
        <v>955</v>
      </c>
      <c r="AK183">
        <v>822</v>
      </c>
      <c r="AL183">
        <v>691</v>
      </c>
      <c r="AM183">
        <v>598</v>
      </c>
      <c r="AN183" s="42">
        <v>451</v>
      </c>
      <c r="AO183" s="42">
        <v>279</v>
      </c>
      <c r="AP183" s="42">
        <v>153</v>
      </c>
      <c r="AQ183" s="42">
        <v>52</v>
      </c>
      <c r="AR183" s="42">
        <v>6</v>
      </c>
    </row>
    <row r="184" spans="1:44">
      <c r="A184">
        <v>181</v>
      </c>
      <c r="B184" s="4" t="s">
        <v>156</v>
      </c>
      <c r="C184" s="42">
        <v>99</v>
      </c>
      <c r="D184" s="42">
        <v>103</v>
      </c>
      <c r="E184" s="42">
        <v>123</v>
      </c>
      <c r="F184" s="42">
        <v>132</v>
      </c>
      <c r="G184" s="42">
        <v>85</v>
      </c>
      <c r="H184" s="42">
        <v>123</v>
      </c>
      <c r="I184" s="42">
        <v>130</v>
      </c>
      <c r="J184" s="42">
        <v>166</v>
      </c>
      <c r="K184" s="42">
        <v>201</v>
      </c>
      <c r="L184" s="42">
        <v>180</v>
      </c>
      <c r="M184" s="42">
        <v>185</v>
      </c>
      <c r="N184" s="42">
        <v>184</v>
      </c>
      <c r="O184" s="42">
        <v>207</v>
      </c>
      <c r="P184" s="42">
        <v>219</v>
      </c>
      <c r="Q184" s="42">
        <v>148</v>
      </c>
      <c r="R184" s="42">
        <v>128</v>
      </c>
      <c r="S184" s="42">
        <v>89</v>
      </c>
      <c r="T184" s="42">
        <v>45</v>
      </c>
      <c r="U184" s="42">
        <v>11</v>
      </c>
      <c r="V184" s="42">
        <v>3</v>
      </c>
      <c r="X184" s="42">
        <v>91</v>
      </c>
      <c r="Y184" s="42">
        <v>107</v>
      </c>
      <c r="Z184" s="42">
        <v>153</v>
      </c>
      <c r="AA184" s="42">
        <v>102</v>
      </c>
      <c r="AB184" s="42">
        <v>62</v>
      </c>
      <c r="AC184" s="42">
        <v>104</v>
      </c>
      <c r="AD184" s="42">
        <v>130</v>
      </c>
      <c r="AE184" s="42">
        <v>168</v>
      </c>
      <c r="AF184" s="42">
        <v>187</v>
      </c>
      <c r="AG184" s="42">
        <v>166</v>
      </c>
      <c r="AH184" s="42">
        <v>162</v>
      </c>
      <c r="AI184" s="42">
        <v>180</v>
      </c>
      <c r="AJ184" s="42">
        <v>210</v>
      </c>
      <c r="AK184" s="42">
        <v>234</v>
      </c>
      <c r="AL184" s="42">
        <v>181</v>
      </c>
      <c r="AM184" s="42">
        <v>180</v>
      </c>
      <c r="AN184" s="42">
        <v>115</v>
      </c>
      <c r="AO184" s="42">
        <v>86</v>
      </c>
      <c r="AP184" s="42">
        <v>48</v>
      </c>
      <c r="AQ184" s="42">
        <v>8</v>
      </c>
      <c r="AR184" s="42">
        <v>3</v>
      </c>
    </row>
    <row r="185" spans="1:44">
      <c r="A185">
        <v>182</v>
      </c>
      <c r="B185" s="4" t="s">
        <v>157</v>
      </c>
      <c r="C185" s="42">
        <v>95</v>
      </c>
      <c r="D185" s="42">
        <v>103</v>
      </c>
      <c r="E185" s="42">
        <v>137</v>
      </c>
      <c r="F185" s="42">
        <v>102</v>
      </c>
      <c r="G185" s="42">
        <v>107</v>
      </c>
      <c r="H185" s="42">
        <v>150</v>
      </c>
      <c r="I185" s="42">
        <v>157</v>
      </c>
      <c r="J185" s="42">
        <v>147</v>
      </c>
      <c r="K185" s="42">
        <v>187</v>
      </c>
      <c r="L185" s="42">
        <v>222</v>
      </c>
      <c r="M185" s="42">
        <v>235</v>
      </c>
      <c r="N185" s="42">
        <v>225</v>
      </c>
      <c r="O185" s="42">
        <v>229</v>
      </c>
      <c r="P185" s="42">
        <v>182</v>
      </c>
      <c r="Q185" s="42">
        <v>128</v>
      </c>
      <c r="R185" s="42">
        <v>123</v>
      </c>
      <c r="S185" s="42">
        <v>92</v>
      </c>
      <c r="T185" s="42">
        <v>54</v>
      </c>
      <c r="U185" s="42">
        <v>18</v>
      </c>
      <c r="V185" s="42">
        <v>3</v>
      </c>
      <c r="W185" s="42">
        <v>1</v>
      </c>
      <c r="X185" s="42">
        <v>104</v>
      </c>
      <c r="Y185" s="42">
        <v>88</v>
      </c>
      <c r="Z185" s="42">
        <v>121</v>
      </c>
      <c r="AA185" s="42">
        <v>91</v>
      </c>
      <c r="AB185" s="42">
        <v>96</v>
      </c>
      <c r="AC185" s="42">
        <v>113</v>
      </c>
      <c r="AD185" s="42">
        <v>141</v>
      </c>
      <c r="AE185" s="42">
        <v>138</v>
      </c>
      <c r="AF185" s="42">
        <v>192</v>
      </c>
      <c r="AG185" s="42">
        <v>195</v>
      </c>
      <c r="AH185" s="42">
        <v>197</v>
      </c>
      <c r="AI185" s="42">
        <v>181</v>
      </c>
      <c r="AJ185" s="42">
        <v>229</v>
      </c>
      <c r="AK185" s="42">
        <v>193</v>
      </c>
      <c r="AL185" s="42">
        <v>182</v>
      </c>
      <c r="AM185" s="42">
        <v>200</v>
      </c>
      <c r="AN185" s="42">
        <v>129</v>
      </c>
      <c r="AO185" s="42">
        <v>79</v>
      </c>
      <c r="AP185" s="42">
        <v>42</v>
      </c>
      <c r="AQ185" s="42">
        <v>7</v>
      </c>
    </row>
    <row r="186" spans="1:44">
      <c r="B186" s="6"/>
    </row>
    <row r="187" spans="1:44">
      <c r="B187" s="1"/>
    </row>
    <row r="188" spans="1:44">
      <c r="B188" s="1"/>
    </row>
    <row r="189" spans="1:44">
      <c r="B189" s="1"/>
    </row>
    <row r="190" spans="1:44">
      <c r="B190" s="1"/>
    </row>
    <row r="191" spans="1:44">
      <c r="B191" s="1"/>
    </row>
    <row r="192" spans="1:44">
      <c r="B192" s="1"/>
    </row>
    <row r="193" spans="2:2">
      <c r="B193" s="6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90"/>
  <sheetViews>
    <sheetView topLeftCell="A169" workbookViewId="0">
      <selection activeCell="D186" sqref="D186"/>
    </sheetView>
  </sheetViews>
  <sheetFormatPr defaultRowHeight="13.5"/>
  <cols>
    <col min="1" max="1" width="3.625" customWidth="1"/>
    <col min="2" max="2" width="16.5" style="7" customWidth="1"/>
  </cols>
  <sheetData>
    <row r="1" spans="1:2">
      <c r="B1"/>
    </row>
    <row r="2" spans="1:2">
      <c r="A2">
        <v>1</v>
      </c>
      <c r="B2" s="2" t="s">
        <v>0</v>
      </c>
    </row>
    <row r="3" spans="1:2">
      <c r="A3">
        <v>2</v>
      </c>
      <c r="B3" s="3" t="s">
        <v>1</v>
      </c>
    </row>
    <row r="4" spans="1:2">
      <c r="A4">
        <v>3</v>
      </c>
      <c r="B4" s="3" t="s">
        <v>2</v>
      </c>
    </row>
    <row r="5" spans="1:2">
      <c r="A5">
        <v>4</v>
      </c>
      <c r="B5" s="4" t="s">
        <v>3</v>
      </c>
    </row>
    <row r="6" spans="1:2">
      <c r="A6">
        <v>5</v>
      </c>
      <c r="B6" s="4" t="s">
        <v>4</v>
      </c>
    </row>
    <row r="7" spans="1:2">
      <c r="A7">
        <v>6</v>
      </c>
      <c r="B7" s="4" t="s">
        <v>5</v>
      </c>
    </row>
    <row r="8" spans="1:2">
      <c r="A8">
        <v>7</v>
      </c>
      <c r="B8" s="4" t="s">
        <v>6</v>
      </c>
    </row>
    <row r="9" spans="1:2">
      <c r="A9">
        <v>8</v>
      </c>
      <c r="B9" s="4" t="s">
        <v>7</v>
      </c>
    </row>
    <row r="10" spans="1:2">
      <c r="A10">
        <v>9</v>
      </c>
      <c r="B10" s="4" t="s">
        <v>209</v>
      </c>
    </row>
    <row r="11" spans="1:2">
      <c r="A11">
        <v>10</v>
      </c>
      <c r="B11" s="4" t="s">
        <v>8</v>
      </c>
    </row>
    <row r="12" spans="1:2">
      <c r="A12">
        <v>11</v>
      </c>
      <c r="B12" s="4" t="s">
        <v>9</v>
      </c>
    </row>
    <row r="13" spans="1:2">
      <c r="A13">
        <v>12</v>
      </c>
      <c r="B13" s="4" t="s">
        <v>210</v>
      </c>
    </row>
    <row r="14" spans="1:2">
      <c r="A14">
        <v>13</v>
      </c>
      <c r="B14" s="4" t="s">
        <v>211</v>
      </c>
    </row>
    <row r="15" spans="1:2">
      <c r="A15">
        <v>14</v>
      </c>
      <c r="B15" s="4" t="s">
        <v>10</v>
      </c>
    </row>
    <row r="16" spans="1:2">
      <c r="A16">
        <v>15</v>
      </c>
      <c r="B16" s="4" t="s">
        <v>11</v>
      </c>
    </row>
    <row r="17" spans="1:2">
      <c r="A17">
        <v>16</v>
      </c>
      <c r="B17" s="4" t="s">
        <v>12</v>
      </c>
    </row>
    <row r="18" spans="1:2">
      <c r="A18">
        <v>17</v>
      </c>
      <c r="B18" s="4" t="s">
        <v>13</v>
      </c>
    </row>
    <row r="19" spans="1:2">
      <c r="A19">
        <v>18</v>
      </c>
      <c r="B19" s="4" t="s">
        <v>14</v>
      </c>
    </row>
    <row r="20" spans="1:2">
      <c r="A20">
        <v>19</v>
      </c>
      <c r="B20" s="4" t="s">
        <v>15</v>
      </c>
    </row>
    <row r="21" spans="1:2">
      <c r="A21">
        <v>20</v>
      </c>
      <c r="B21" s="4" t="s">
        <v>212</v>
      </c>
    </row>
    <row r="22" spans="1:2">
      <c r="A22">
        <v>21</v>
      </c>
      <c r="B22" s="4" t="s">
        <v>213</v>
      </c>
    </row>
    <row r="23" spans="1:2">
      <c r="A23">
        <v>22</v>
      </c>
      <c r="B23" s="4" t="s">
        <v>16</v>
      </c>
    </row>
    <row r="24" spans="1:2">
      <c r="A24">
        <v>23</v>
      </c>
      <c r="B24" s="4" t="s">
        <v>17</v>
      </c>
    </row>
    <row r="25" spans="1:2">
      <c r="A25">
        <v>24</v>
      </c>
      <c r="B25" s="4" t="s">
        <v>18</v>
      </c>
    </row>
    <row r="26" spans="1:2">
      <c r="A26">
        <v>25</v>
      </c>
      <c r="B26" s="4" t="s">
        <v>19</v>
      </c>
    </row>
    <row r="27" spans="1:2">
      <c r="A27">
        <v>26</v>
      </c>
      <c r="B27" s="4" t="s">
        <v>20</v>
      </c>
    </row>
    <row r="28" spans="1:2">
      <c r="A28">
        <v>27</v>
      </c>
      <c r="B28" s="30" t="s">
        <v>232</v>
      </c>
    </row>
    <row r="29" spans="1:2">
      <c r="A29">
        <v>28</v>
      </c>
      <c r="B29" s="30" t="s">
        <v>233</v>
      </c>
    </row>
    <row r="30" spans="1:2">
      <c r="A30">
        <v>29</v>
      </c>
      <c r="B30" s="30" t="s">
        <v>214</v>
      </c>
    </row>
    <row r="31" spans="1:2">
      <c r="A31">
        <v>30</v>
      </c>
      <c r="B31" s="4" t="s">
        <v>21</v>
      </c>
    </row>
    <row r="32" spans="1:2">
      <c r="A32">
        <v>31</v>
      </c>
      <c r="B32" s="4" t="s">
        <v>22</v>
      </c>
    </row>
    <row r="33" spans="1:2">
      <c r="A33">
        <v>32</v>
      </c>
      <c r="B33" s="4" t="s">
        <v>23</v>
      </c>
    </row>
    <row r="34" spans="1:2">
      <c r="A34">
        <v>33</v>
      </c>
      <c r="B34" s="4" t="s">
        <v>24</v>
      </c>
    </row>
    <row r="35" spans="1:2">
      <c r="A35">
        <v>34</v>
      </c>
      <c r="B35" s="4" t="s">
        <v>25</v>
      </c>
    </row>
    <row r="36" spans="1:2">
      <c r="A36">
        <v>35</v>
      </c>
      <c r="B36" s="4" t="s">
        <v>26</v>
      </c>
    </row>
    <row r="37" spans="1:2">
      <c r="A37">
        <v>36</v>
      </c>
      <c r="B37" s="4" t="s">
        <v>27</v>
      </c>
    </row>
    <row r="38" spans="1:2">
      <c r="A38">
        <v>37</v>
      </c>
      <c r="B38" s="4" t="s">
        <v>28</v>
      </c>
    </row>
    <row r="39" spans="1:2">
      <c r="A39">
        <v>38</v>
      </c>
      <c r="B39" s="4" t="s">
        <v>29</v>
      </c>
    </row>
    <row r="40" spans="1:2">
      <c r="A40">
        <v>39</v>
      </c>
      <c r="B40" s="4" t="s">
        <v>30</v>
      </c>
    </row>
    <row r="41" spans="1:2">
      <c r="A41">
        <v>40</v>
      </c>
      <c r="B41" s="4" t="s">
        <v>31</v>
      </c>
    </row>
    <row r="42" spans="1:2">
      <c r="A42">
        <v>41</v>
      </c>
      <c r="B42" s="4" t="s">
        <v>32</v>
      </c>
    </row>
    <row r="43" spans="1:2">
      <c r="A43">
        <v>42</v>
      </c>
      <c r="B43" s="4" t="s">
        <v>33</v>
      </c>
    </row>
    <row r="44" spans="1:2">
      <c r="A44">
        <v>43</v>
      </c>
      <c r="B44" s="4" t="s">
        <v>34</v>
      </c>
    </row>
    <row r="45" spans="1:2">
      <c r="A45">
        <v>44</v>
      </c>
      <c r="B45" s="4" t="s">
        <v>35</v>
      </c>
    </row>
    <row r="46" spans="1:2">
      <c r="A46">
        <v>45</v>
      </c>
      <c r="B46" s="4" t="s">
        <v>36</v>
      </c>
    </row>
    <row r="47" spans="1:2">
      <c r="A47">
        <v>46</v>
      </c>
      <c r="B47" s="4" t="s">
        <v>37</v>
      </c>
    </row>
    <row r="48" spans="1:2">
      <c r="A48">
        <v>47</v>
      </c>
      <c r="B48" s="4" t="s">
        <v>38</v>
      </c>
    </row>
    <row r="49" spans="1:2">
      <c r="A49">
        <v>48</v>
      </c>
      <c r="B49" s="4" t="s">
        <v>39</v>
      </c>
    </row>
    <row r="50" spans="1:2">
      <c r="A50">
        <v>49</v>
      </c>
      <c r="B50" s="4" t="s">
        <v>40</v>
      </c>
    </row>
    <row r="51" spans="1:2">
      <c r="A51">
        <v>50</v>
      </c>
      <c r="B51" s="4" t="s">
        <v>41</v>
      </c>
    </row>
    <row r="52" spans="1:2">
      <c r="A52">
        <v>51</v>
      </c>
      <c r="B52" s="4" t="s">
        <v>215</v>
      </c>
    </row>
    <row r="53" spans="1:2">
      <c r="A53">
        <v>52</v>
      </c>
      <c r="B53" s="4" t="s">
        <v>42</v>
      </c>
    </row>
    <row r="54" spans="1:2">
      <c r="A54">
        <v>53</v>
      </c>
      <c r="B54" s="4" t="s">
        <v>43</v>
      </c>
    </row>
    <row r="55" spans="1:2">
      <c r="A55">
        <v>54</v>
      </c>
      <c r="B55" s="4" t="s">
        <v>44</v>
      </c>
    </row>
    <row r="56" spans="1:2">
      <c r="A56">
        <v>55</v>
      </c>
      <c r="B56" s="4" t="s">
        <v>45</v>
      </c>
    </row>
    <row r="57" spans="1:2">
      <c r="A57">
        <v>56</v>
      </c>
      <c r="B57" s="4" t="s">
        <v>46</v>
      </c>
    </row>
    <row r="58" spans="1:2">
      <c r="A58">
        <v>57</v>
      </c>
      <c r="B58" s="4" t="s">
        <v>47</v>
      </c>
    </row>
    <row r="59" spans="1:2">
      <c r="A59">
        <v>58</v>
      </c>
      <c r="B59" s="4" t="s">
        <v>48</v>
      </c>
    </row>
    <row r="60" spans="1:2">
      <c r="A60">
        <v>59</v>
      </c>
      <c r="B60" s="4" t="s">
        <v>49</v>
      </c>
    </row>
    <row r="61" spans="1:2">
      <c r="A61">
        <v>60</v>
      </c>
      <c r="B61" s="4" t="s">
        <v>50</v>
      </c>
    </row>
    <row r="62" spans="1:2">
      <c r="A62">
        <v>61</v>
      </c>
      <c r="B62" s="4" t="s">
        <v>51</v>
      </c>
    </row>
    <row r="63" spans="1:2">
      <c r="A63">
        <v>62</v>
      </c>
      <c r="B63" s="4" t="s">
        <v>52</v>
      </c>
    </row>
    <row r="64" spans="1:2">
      <c r="A64">
        <v>63</v>
      </c>
      <c r="B64" s="4" t="s">
        <v>53</v>
      </c>
    </row>
    <row r="65" spans="1:2">
      <c r="A65">
        <v>64</v>
      </c>
      <c r="B65" s="4" t="s">
        <v>54</v>
      </c>
    </row>
    <row r="66" spans="1:2">
      <c r="A66">
        <v>65</v>
      </c>
      <c r="B66" s="4" t="s">
        <v>55</v>
      </c>
    </row>
    <row r="67" spans="1:2">
      <c r="A67">
        <v>66</v>
      </c>
      <c r="B67" s="4" t="s">
        <v>56</v>
      </c>
    </row>
    <row r="68" spans="1:2">
      <c r="A68">
        <v>67</v>
      </c>
      <c r="B68" s="4" t="s">
        <v>57</v>
      </c>
    </row>
    <row r="69" spans="1:2">
      <c r="A69">
        <v>68</v>
      </c>
      <c r="B69" s="4" t="s">
        <v>58</v>
      </c>
    </row>
    <row r="70" spans="1:2">
      <c r="A70">
        <v>69</v>
      </c>
      <c r="B70" s="4" t="s">
        <v>59</v>
      </c>
    </row>
    <row r="71" spans="1:2">
      <c r="A71">
        <v>70</v>
      </c>
      <c r="B71" s="4" t="s">
        <v>60</v>
      </c>
    </row>
    <row r="72" spans="1:2">
      <c r="A72">
        <v>71</v>
      </c>
      <c r="B72" s="4" t="s">
        <v>61</v>
      </c>
    </row>
    <row r="73" spans="1:2">
      <c r="A73">
        <v>72</v>
      </c>
      <c r="B73" s="4" t="s">
        <v>62</v>
      </c>
    </row>
    <row r="74" spans="1:2">
      <c r="A74">
        <v>73</v>
      </c>
      <c r="B74" s="4" t="s">
        <v>63</v>
      </c>
    </row>
    <row r="75" spans="1:2">
      <c r="A75">
        <v>74</v>
      </c>
      <c r="B75" s="4" t="s">
        <v>65</v>
      </c>
    </row>
    <row r="76" spans="1:2">
      <c r="A76">
        <v>75</v>
      </c>
      <c r="B76" s="4" t="s">
        <v>216</v>
      </c>
    </row>
    <row r="77" spans="1:2">
      <c r="A77">
        <v>76</v>
      </c>
      <c r="B77" s="4" t="s">
        <v>217</v>
      </c>
    </row>
    <row r="78" spans="1:2">
      <c r="A78">
        <v>77</v>
      </c>
      <c r="B78" s="4" t="s">
        <v>66</v>
      </c>
    </row>
    <row r="79" spans="1:2">
      <c r="A79">
        <v>78</v>
      </c>
      <c r="B79" s="4" t="s">
        <v>67</v>
      </c>
    </row>
    <row r="80" spans="1:2">
      <c r="A80">
        <v>79</v>
      </c>
      <c r="B80" s="4" t="s">
        <v>68</v>
      </c>
    </row>
    <row r="81" spans="1:2">
      <c r="A81">
        <v>80</v>
      </c>
      <c r="B81" s="4" t="s">
        <v>69</v>
      </c>
    </row>
    <row r="82" spans="1:2">
      <c r="A82">
        <v>81</v>
      </c>
      <c r="B82" s="4" t="s">
        <v>70</v>
      </c>
    </row>
    <row r="83" spans="1:2">
      <c r="A83">
        <v>82</v>
      </c>
      <c r="B83" s="4" t="s">
        <v>71</v>
      </c>
    </row>
    <row r="84" spans="1:2">
      <c r="A84">
        <v>83</v>
      </c>
      <c r="B84" s="4" t="s">
        <v>72</v>
      </c>
    </row>
    <row r="85" spans="1:2">
      <c r="A85">
        <v>84</v>
      </c>
      <c r="B85" s="4" t="s">
        <v>73</v>
      </c>
    </row>
    <row r="86" spans="1:2">
      <c r="A86">
        <v>85</v>
      </c>
      <c r="B86" s="4" t="s">
        <v>74</v>
      </c>
    </row>
    <row r="87" spans="1:2">
      <c r="A87">
        <v>86</v>
      </c>
      <c r="B87" s="4" t="s">
        <v>75</v>
      </c>
    </row>
    <row r="88" spans="1:2">
      <c r="A88">
        <v>87</v>
      </c>
      <c r="B88" s="4" t="s">
        <v>76</v>
      </c>
    </row>
    <row r="89" spans="1:2">
      <c r="A89">
        <v>88</v>
      </c>
      <c r="B89" s="4" t="s">
        <v>77</v>
      </c>
    </row>
    <row r="90" spans="1:2">
      <c r="A90">
        <v>89</v>
      </c>
      <c r="B90" s="4" t="s">
        <v>78</v>
      </c>
    </row>
    <row r="91" spans="1:2">
      <c r="A91">
        <v>90</v>
      </c>
      <c r="B91" s="4" t="s">
        <v>79</v>
      </c>
    </row>
    <row r="92" spans="1:2">
      <c r="A92">
        <v>91</v>
      </c>
      <c r="B92" s="4" t="s">
        <v>80</v>
      </c>
    </row>
    <row r="93" spans="1:2">
      <c r="A93">
        <v>92</v>
      </c>
      <c r="B93" s="4" t="s">
        <v>81</v>
      </c>
    </row>
    <row r="94" spans="1:2">
      <c r="A94">
        <v>93</v>
      </c>
      <c r="B94" s="4" t="s">
        <v>82</v>
      </c>
    </row>
    <row r="95" spans="1:2">
      <c r="A95">
        <v>94</v>
      </c>
      <c r="B95" s="4" t="s">
        <v>83</v>
      </c>
    </row>
    <row r="96" spans="1:2">
      <c r="A96">
        <v>95</v>
      </c>
      <c r="B96" s="4" t="s">
        <v>84</v>
      </c>
    </row>
    <row r="97" spans="1:2">
      <c r="A97">
        <v>96</v>
      </c>
      <c r="B97" s="4" t="s">
        <v>64</v>
      </c>
    </row>
    <row r="98" spans="1:2">
      <c r="A98">
        <v>97</v>
      </c>
      <c r="B98" s="4" t="s">
        <v>85</v>
      </c>
    </row>
    <row r="99" spans="1:2">
      <c r="A99">
        <v>98</v>
      </c>
      <c r="B99" s="4" t="s">
        <v>86</v>
      </c>
    </row>
    <row r="100" spans="1:2">
      <c r="A100">
        <v>99</v>
      </c>
      <c r="B100" s="4" t="s">
        <v>87</v>
      </c>
    </row>
    <row r="101" spans="1:2">
      <c r="A101">
        <v>100</v>
      </c>
      <c r="B101" s="4" t="s">
        <v>88</v>
      </c>
    </row>
    <row r="102" spans="1:2">
      <c r="A102">
        <v>101</v>
      </c>
      <c r="B102" s="4" t="s">
        <v>89</v>
      </c>
    </row>
    <row r="103" spans="1:2">
      <c r="A103">
        <v>102</v>
      </c>
      <c r="B103" s="4" t="s">
        <v>90</v>
      </c>
    </row>
    <row r="104" spans="1:2">
      <c r="A104">
        <v>103</v>
      </c>
      <c r="B104" s="4" t="s">
        <v>91</v>
      </c>
    </row>
    <row r="105" spans="1:2">
      <c r="A105">
        <v>104</v>
      </c>
      <c r="B105" s="4" t="s">
        <v>92</v>
      </c>
    </row>
    <row r="106" spans="1:2">
      <c r="A106">
        <v>105</v>
      </c>
      <c r="B106" s="4" t="s">
        <v>94</v>
      </c>
    </row>
    <row r="107" spans="1:2">
      <c r="A107">
        <v>106</v>
      </c>
      <c r="B107" s="4" t="s">
        <v>95</v>
      </c>
    </row>
    <row r="108" spans="1:2">
      <c r="A108">
        <v>107</v>
      </c>
      <c r="B108" s="4" t="s">
        <v>96</v>
      </c>
    </row>
    <row r="109" spans="1:2">
      <c r="A109">
        <v>108</v>
      </c>
      <c r="B109" s="4" t="s">
        <v>97</v>
      </c>
    </row>
    <row r="110" spans="1:2">
      <c r="A110">
        <v>109</v>
      </c>
      <c r="B110" s="4" t="s">
        <v>218</v>
      </c>
    </row>
    <row r="111" spans="1:2">
      <c r="A111">
        <v>110</v>
      </c>
      <c r="B111" s="4" t="s">
        <v>98</v>
      </c>
    </row>
    <row r="112" spans="1:2">
      <c r="A112">
        <v>111</v>
      </c>
      <c r="B112" s="4" t="s">
        <v>99</v>
      </c>
    </row>
    <row r="113" spans="1:2">
      <c r="A113">
        <v>112</v>
      </c>
      <c r="B113" s="4" t="s">
        <v>100</v>
      </c>
    </row>
    <row r="114" spans="1:2">
      <c r="A114">
        <v>113</v>
      </c>
      <c r="B114" s="4" t="s">
        <v>101</v>
      </c>
    </row>
    <row r="115" spans="1:2">
      <c r="A115">
        <v>114</v>
      </c>
      <c r="B115" s="4" t="s">
        <v>93</v>
      </c>
    </row>
    <row r="116" spans="1:2">
      <c r="A116">
        <v>115</v>
      </c>
      <c r="B116" s="4" t="s">
        <v>219</v>
      </c>
    </row>
    <row r="117" spans="1:2">
      <c r="A117">
        <v>116</v>
      </c>
      <c r="B117" s="4" t="s">
        <v>102</v>
      </c>
    </row>
    <row r="118" spans="1:2">
      <c r="A118">
        <v>117</v>
      </c>
      <c r="B118" s="4" t="s">
        <v>103</v>
      </c>
    </row>
    <row r="119" spans="1:2">
      <c r="A119">
        <v>118</v>
      </c>
      <c r="B119" s="4" t="s">
        <v>104</v>
      </c>
    </row>
    <row r="120" spans="1:2">
      <c r="A120">
        <v>119</v>
      </c>
      <c r="B120" s="4" t="s">
        <v>105</v>
      </c>
    </row>
    <row r="121" spans="1:2">
      <c r="A121">
        <v>120</v>
      </c>
      <c r="B121" s="4" t="s">
        <v>106</v>
      </c>
    </row>
    <row r="122" spans="1:2">
      <c r="A122">
        <v>121</v>
      </c>
      <c r="B122" s="4" t="s">
        <v>107</v>
      </c>
    </row>
    <row r="123" spans="1:2">
      <c r="A123">
        <v>122</v>
      </c>
      <c r="B123" s="4" t="s">
        <v>108</v>
      </c>
    </row>
    <row r="124" spans="1:2">
      <c r="A124">
        <v>123</v>
      </c>
      <c r="B124" s="4" t="s">
        <v>109</v>
      </c>
    </row>
    <row r="125" spans="1:2">
      <c r="A125">
        <v>124</v>
      </c>
      <c r="B125" s="4" t="s">
        <v>110</v>
      </c>
    </row>
    <row r="126" spans="1:2">
      <c r="A126">
        <v>125</v>
      </c>
      <c r="B126" s="4" t="s">
        <v>111</v>
      </c>
    </row>
    <row r="127" spans="1:2">
      <c r="A127">
        <v>126</v>
      </c>
      <c r="B127" s="4" t="s">
        <v>220</v>
      </c>
    </row>
    <row r="128" spans="1:2">
      <c r="A128">
        <v>127</v>
      </c>
      <c r="B128" s="4" t="s">
        <v>221</v>
      </c>
    </row>
    <row r="129" spans="1:2">
      <c r="A129">
        <v>128</v>
      </c>
      <c r="B129" s="4" t="s">
        <v>112</v>
      </c>
    </row>
    <row r="130" spans="1:2">
      <c r="A130">
        <v>129</v>
      </c>
      <c r="B130" s="4" t="s">
        <v>113</v>
      </c>
    </row>
    <row r="131" spans="1:2">
      <c r="A131">
        <v>130</v>
      </c>
      <c r="B131" s="4" t="s">
        <v>114</v>
      </c>
    </row>
    <row r="132" spans="1:2">
      <c r="A132">
        <v>131</v>
      </c>
      <c r="B132" s="4" t="s">
        <v>115</v>
      </c>
    </row>
    <row r="133" spans="1:2">
      <c r="A133">
        <v>132</v>
      </c>
      <c r="B133" s="4" t="s">
        <v>222</v>
      </c>
    </row>
    <row r="134" spans="1:2">
      <c r="A134">
        <v>133</v>
      </c>
      <c r="B134" s="4" t="s">
        <v>116</v>
      </c>
    </row>
    <row r="135" spans="1:2">
      <c r="A135">
        <v>134</v>
      </c>
      <c r="B135" s="4" t="s">
        <v>117</v>
      </c>
    </row>
    <row r="136" spans="1:2">
      <c r="A136">
        <v>135</v>
      </c>
      <c r="B136" s="4" t="s">
        <v>118</v>
      </c>
    </row>
    <row r="137" spans="1:2">
      <c r="A137">
        <v>136</v>
      </c>
      <c r="B137" s="4" t="s">
        <v>223</v>
      </c>
    </row>
    <row r="138" spans="1:2">
      <c r="A138">
        <v>137</v>
      </c>
      <c r="B138" s="4" t="s">
        <v>119</v>
      </c>
    </row>
    <row r="139" spans="1:2">
      <c r="A139">
        <v>138</v>
      </c>
      <c r="B139" s="4" t="s">
        <v>120</v>
      </c>
    </row>
    <row r="140" spans="1:2">
      <c r="A140">
        <v>139</v>
      </c>
      <c r="B140" s="4" t="s">
        <v>121</v>
      </c>
    </row>
    <row r="141" spans="1:2">
      <c r="A141">
        <v>140</v>
      </c>
      <c r="B141" s="4" t="s">
        <v>122</v>
      </c>
    </row>
    <row r="142" spans="1:2">
      <c r="A142">
        <v>141</v>
      </c>
      <c r="B142" s="4" t="s">
        <v>224</v>
      </c>
    </row>
    <row r="143" spans="1:2">
      <c r="A143">
        <v>142</v>
      </c>
      <c r="B143" s="4" t="s">
        <v>225</v>
      </c>
    </row>
    <row r="144" spans="1:2">
      <c r="A144">
        <v>143</v>
      </c>
      <c r="B144" s="4" t="s">
        <v>226</v>
      </c>
    </row>
    <row r="145" spans="1:2">
      <c r="A145">
        <v>144</v>
      </c>
      <c r="B145" s="4" t="s">
        <v>227</v>
      </c>
    </row>
    <row r="146" spans="1:2">
      <c r="A146">
        <v>145</v>
      </c>
      <c r="B146" s="4" t="s">
        <v>123</v>
      </c>
    </row>
    <row r="147" spans="1:2">
      <c r="A147">
        <v>146</v>
      </c>
      <c r="B147" s="4" t="s">
        <v>124</v>
      </c>
    </row>
    <row r="148" spans="1:2">
      <c r="A148">
        <v>147</v>
      </c>
      <c r="B148" s="4" t="s">
        <v>125</v>
      </c>
    </row>
    <row r="149" spans="1:2">
      <c r="A149">
        <v>148</v>
      </c>
      <c r="B149" s="4" t="s">
        <v>126</v>
      </c>
    </row>
    <row r="150" spans="1:2">
      <c r="A150">
        <v>149</v>
      </c>
      <c r="B150" s="4" t="s">
        <v>127</v>
      </c>
    </row>
    <row r="151" spans="1:2">
      <c r="A151">
        <v>150</v>
      </c>
      <c r="B151" s="4" t="s">
        <v>228</v>
      </c>
    </row>
    <row r="152" spans="1:2">
      <c r="A152">
        <v>151</v>
      </c>
      <c r="B152" s="4" t="s">
        <v>128</v>
      </c>
    </row>
    <row r="153" spans="1:2">
      <c r="A153">
        <v>152</v>
      </c>
      <c r="B153" s="4" t="s">
        <v>129</v>
      </c>
    </row>
    <row r="154" spans="1:2">
      <c r="A154">
        <v>153</v>
      </c>
      <c r="B154" s="4" t="s">
        <v>130</v>
      </c>
    </row>
    <row r="155" spans="1:2">
      <c r="A155">
        <v>154</v>
      </c>
      <c r="B155" s="4" t="s">
        <v>131</v>
      </c>
    </row>
    <row r="156" spans="1:2">
      <c r="A156">
        <v>155</v>
      </c>
      <c r="B156" s="4" t="s">
        <v>132</v>
      </c>
    </row>
    <row r="157" spans="1:2">
      <c r="A157">
        <v>156</v>
      </c>
      <c r="B157" s="4" t="s">
        <v>133</v>
      </c>
    </row>
    <row r="158" spans="1:2">
      <c r="A158">
        <v>157</v>
      </c>
      <c r="B158" s="4" t="s">
        <v>134</v>
      </c>
    </row>
    <row r="159" spans="1:2">
      <c r="A159">
        <v>158</v>
      </c>
      <c r="B159" s="4" t="s">
        <v>135</v>
      </c>
    </row>
    <row r="160" spans="1:2">
      <c r="A160">
        <v>159</v>
      </c>
      <c r="B160" s="4" t="s">
        <v>136</v>
      </c>
    </row>
    <row r="161" spans="1:2">
      <c r="A161">
        <v>160</v>
      </c>
      <c r="B161" s="4" t="s">
        <v>137</v>
      </c>
    </row>
    <row r="162" spans="1:2">
      <c r="A162">
        <v>161</v>
      </c>
      <c r="B162" s="4" t="s">
        <v>138</v>
      </c>
    </row>
    <row r="163" spans="1:2">
      <c r="A163">
        <v>162</v>
      </c>
      <c r="B163" s="4" t="s">
        <v>139</v>
      </c>
    </row>
    <row r="164" spans="1:2">
      <c r="A164">
        <v>163</v>
      </c>
      <c r="B164" s="4" t="s">
        <v>229</v>
      </c>
    </row>
    <row r="165" spans="1:2">
      <c r="A165">
        <v>164</v>
      </c>
      <c r="B165" s="4" t="s">
        <v>140</v>
      </c>
    </row>
    <row r="166" spans="1:2">
      <c r="A166">
        <v>165</v>
      </c>
      <c r="B166" s="4" t="s">
        <v>141</v>
      </c>
    </row>
    <row r="167" spans="1:2">
      <c r="A167">
        <v>166</v>
      </c>
      <c r="B167" s="4" t="s">
        <v>142</v>
      </c>
    </row>
    <row r="168" spans="1:2">
      <c r="A168">
        <v>167</v>
      </c>
      <c r="B168" s="4" t="s">
        <v>143</v>
      </c>
    </row>
    <row r="169" spans="1:2">
      <c r="A169">
        <v>168</v>
      </c>
      <c r="B169" s="4" t="s">
        <v>144</v>
      </c>
    </row>
    <row r="170" spans="1:2">
      <c r="A170">
        <v>169</v>
      </c>
      <c r="B170" s="4" t="s">
        <v>145</v>
      </c>
    </row>
    <row r="171" spans="1:2">
      <c r="A171">
        <v>170</v>
      </c>
      <c r="B171" s="4" t="s">
        <v>230</v>
      </c>
    </row>
    <row r="172" spans="1:2">
      <c r="A172">
        <v>171</v>
      </c>
      <c r="B172" s="4" t="s">
        <v>146</v>
      </c>
    </row>
    <row r="173" spans="1:2">
      <c r="A173">
        <v>172</v>
      </c>
      <c r="B173" s="4" t="s">
        <v>147</v>
      </c>
    </row>
    <row r="174" spans="1:2">
      <c r="A174">
        <v>173</v>
      </c>
      <c r="B174" s="4" t="s">
        <v>148</v>
      </c>
    </row>
    <row r="175" spans="1:2">
      <c r="A175">
        <v>174</v>
      </c>
      <c r="B175" s="4" t="s">
        <v>149</v>
      </c>
    </row>
    <row r="176" spans="1:2">
      <c r="A176">
        <v>175</v>
      </c>
      <c r="B176" s="4" t="s">
        <v>150</v>
      </c>
    </row>
    <row r="177" spans="1:2">
      <c r="A177">
        <v>176</v>
      </c>
      <c r="B177" s="4" t="s">
        <v>151</v>
      </c>
    </row>
    <row r="178" spans="1:2">
      <c r="A178">
        <v>177</v>
      </c>
      <c r="B178" s="4" t="s">
        <v>152</v>
      </c>
    </row>
    <row r="179" spans="1:2">
      <c r="A179">
        <v>178</v>
      </c>
      <c r="B179" s="4" t="s">
        <v>153</v>
      </c>
    </row>
    <row r="180" spans="1:2">
      <c r="A180">
        <v>179</v>
      </c>
      <c r="B180" s="4" t="s">
        <v>154</v>
      </c>
    </row>
    <row r="181" spans="1:2">
      <c r="A181">
        <v>180</v>
      </c>
      <c r="B181" s="4" t="s">
        <v>155</v>
      </c>
    </row>
    <row r="182" spans="1:2">
      <c r="A182">
        <v>181</v>
      </c>
      <c r="B182" s="4" t="s">
        <v>156</v>
      </c>
    </row>
    <row r="183" spans="1:2">
      <c r="A183">
        <v>182</v>
      </c>
      <c r="B183" s="4" t="s">
        <v>157</v>
      </c>
    </row>
    <row r="184" spans="1:2">
      <c r="B184" s="1"/>
    </row>
    <row r="185" spans="1:2">
      <c r="B185" s="1"/>
    </row>
    <row r="186" spans="1:2">
      <c r="B186" s="1"/>
    </row>
    <row r="187" spans="1:2">
      <c r="B187" s="1"/>
    </row>
    <row r="188" spans="1:2">
      <c r="B188" s="1"/>
    </row>
    <row r="189" spans="1:2">
      <c r="B189" s="1"/>
    </row>
    <row r="190" spans="1:2">
      <c r="B190" s="6"/>
    </row>
  </sheetData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B1:O52"/>
  <sheetViews>
    <sheetView tabSelected="1" zoomScaleNormal="100" workbookViewId="0">
      <selection activeCell="I10" sqref="I10"/>
    </sheetView>
  </sheetViews>
  <sheetFormatPr defaultRowHeight="13.5"/>
  <cols>
    <col min="1" max="1" width="10.75" customWidth="1"/>
    <col min="2" max="2" width="4.125" customWidth="1"/>
    <col min="3" max="3" width="9.75" bestFit="1" customWidth="1"/>
    <col min="4" max="4" width="10.125" customWidth="1"/>
    <col min="5" max="7" width="11.125" bestFit="1" customWidth="1"/>
    <col min="8" max="9" width="9.75" customWidth="1"/>
    <col min="10" max="12" width="11.125" bestFit="1" customWidth="1"/>
    <col min="13" max="13" width="9.75" bestFit="1" customWidth="1"/>
    <col min="14" max="14" width="9.75" customWidth="1"/>
    <col min="15" max="15" width="9.125" customWidth="1"/>
  </cols>
  <sheetData>
    <row r="1" spans="3:15">
      <c r="C1" s="57"/>
    </row>
    <row r="2" spans="3:15">
      <c r="C2" s="49">
        <v>137</v>
      </c>
      <c r="D2" s="82" t="str">
        <f>VLOOKUP(C2,推移,2,FALSE)</f>
        <v>豊浦町</v>
      </c>
      <c r="E2" s="83"/>
    </row>
    <row r="3" spans="3:15" ht="27">
      <c r="C3" s="68" t="s">
        <v>194</v>
      </c>
      <c r="D3" s="68" t="s">
        <v>158</v>
      </c>
      <c r="E3" s="68" t="s">
        <v>159</v>
      </c>
      <c r="F3" s="68" t="s">
        <v>160</v>
      </c>
      <c r="G3" s="69" t="s">
        <v>161</v>
      </c>
      <c r="H3" s="69" t="s">
        <v>162</v>
      </c>
      <c r="I3" s="69" t="s">
        <v>163</v>
      </c>
      <c r="J3" s="70" t="s">
        <v>164</v>
      </c>
      <c r="K3" s="81" t="s">
        <v>234</v>
      </c>
      <c r="L3" s="70" t="s">
        <v>166</v>
      </c>
      <c r="M3" s="71" t="s">
        <v>167</v>
      </c>
      <c r="N3" s="71" t="s">
        <v>168</v>
      </c>
      <c r="O3" s="71" t="s">
        <v>169</v>
      </c>
    </row>
    <row r="4" spans="3:15">
      <c r="C4" s="72" t="s">
        <v>170</v>
      </c>
      <c r="D4" s="65">
        <f>IF(VLOOKUP($C$2,推移,3,FALSE)="","",VLOOKUP($C$2,推移,3,FALSE))</f>
        <v>2007</v>
      </c>
      <c r="E4" s="65">
        <f>IF(VLOOKUP($C$2,推移,4,FALSE)="","",VLOOKUP($C$2,推移,4,FALSE))</f>
        <v>3068</v>
      </c>
      <c r="F4" s="65">
        <f>IF(VLOOKUP($C$2,推移,5,FALSE)="","",VLOOKUP($C$2,推移,5,FALSE))</f>
        <v>3356</v>
      </c>
      <c r="G4" s="65">
        <f>IF(VLOOKUP($C$2,推移,6,FALSE)="","",VLOOKUP($C$2,推移,6,FALSE))</f>
        <v>6424</v>
      </c>
      <c r="H4" s="66" t="str">
        <f>IF(VLOOKUP($C$2,推移,7,FALSE)="","",VLOOKUP($C$2,推移,7,FALSE))</f>
        <v/>
      </c>
      <c r="I4" s="67">
        <f>IF(VLOOKUP($C$2,推移,8,FALSE)="","",VLOOKUP($C$2,推移,8,FALSE))</f>
        <v>3.2007972097658195</v>
      </c>
      <c r="J4" s="65">
        <f>IF(VLOOKUP($C$2,推移,9,FALSE)="","",VLOOKUP($C$2,推移,9,FALSE))</f>
        <v>1429</v>
      </c>
      <c r="K4" s="65">
        <f>IF(VLOOKUP($C$2,推移,10,FALSE)="","",VLOOKUP($C$2,推移,10,FALSE))</f>
        <v>4118</v>
      </c>
      <c r="L4" s="65">
        <f>IF(VLOOKUP($C$2,推移,11,FALSE)="","",VLOOKUP($C$2,推移,11,FALSE))</f>
        <v>877</v>
      </c>
      <c r="M4" s="66">
        <f>IF(VLOOKUP($C$2,推移,12,FALSE)="","",VLOOKUP($C$2,推移,12,FALSE))</f>
        <v>0.22244707347447074</v>
      </c>
      <c r="N4" s="66">
        <f>IF(VLOOKUP($C$2,推移,13,FALSE)="","",VLOOKUP($C$2,推移,13,FALSE))</f>
        <v>0.64103362391033625</v>
      </c>
      <c r="O4" s="66">
        <f>IF(VLOOKUP($C$2,推移,14,FALSE)="","",VLOOKUP($C$2,推移,14,FALSE))</f>
        <v>0.13651930261519302</v>
      </c>
    </row>
    <row r="5" spans="3:15">
      <c r="C5" s="72" t="s">
        <v>171</v>
      </c>
      <c r="D5" s="65">
        <f>IF(VLOOKUP($C$2,推移,15,FALSE)="","",VLOOKUP($C$2,推移,15,FALSE))</f>
        <v>1977</v>
      </c>
      <c r="E5" s="65">
        <f>IF(VLOOKUP($C$2,推移,16,FALSE)="","",VLOOKUP($C$2,推移,16,FALSE))</f>
        <v>2911</v>
      </c>
      <c r="F5" s="65">
        <f>IF(VLOOKUP($C$2,推移,17,FALSE)="","",VLOOKUP($C$2,推移,17,FALSE))</f>
        <v>3201</v>
      </c>
      <c r="G5" s="65">
        <f>IF(VLOOKUP($C$2,推移,18,FALSE)="","",VLOOKUP($C$2,推移,18,FALSE))</f>
        <v>6112</v>
      </c>
      <c r="H5" s="66">
        <f>IF(VLOOKUP($C$2,推移,19,FALSE)="","",VLOOKUP($C$2,推移,19,FALSE))</f>
        <v>-4.8567870485678677E-2</v>
      </c>
      <c r="I5" s="67">
        <f>IF(VLOOKUP($C$2,推移,20,FALSE)="","",VLOOKUP($C$2,推移,20,FALSE))</f>
        <v>3.0915528578654525</v>
      </c>
      <c r="J5" s="65">
        <f>IF(VLOOKUP($C$2,推移,21,FALSE)="","",VLOOKUP($C$2,推移,21,FALSE))</f>
        <v>1186</v>
      </c>
      <c r="K5" s="65">
        <f>IF(VLOOKUP($C$2,推移,22,FALSE)="","",VLOOKUP($C$2,推移,22,FALSE))</f>
        <v>3887</v>
      </c>
      <c r="L5" s="65">
        <f>IF(VLOOKUP($C$2,推移,23,FALSE)="","",VLOOKUP($C$2,推移,23,FALSE))</f>
        <v>1039</v>
      </c>
      <c r="M5" s="66">
        <f>IF(VLOOKUP($C$2,推移,24,FALSE)="","",VLOOKUP($C$2,推移,24,FALSE))</f>
        <v>0.19404450261780104</v>
      </c>
      <c r="N5" s="66">
        <f>IF(VLOOKUP($C$2,推移,25,FALSE)="","",VLOOKUP($C$2,推移,25,FALSE))</f>
        <v>0.63596204188481675</v>
      </c>
      <c r="O5" s="66">
        <f>IF(VLOOKUP($C$2,推移,26,FALSE)="","",VLOOKUP($C$2,推移,26,FALSE))</f>
        <v>0.16999345549738221</v>
      </c>
    </row>
    <row r="6" spans="3:15">
      <c r="C6" s="72" t="s">
        <v>172</v>
      </c>
      <c r="D6" s="65">
        <f>IF(VLOOKUP($C$2,推移,27,FALSE)="","",VLOOKUP($C$2,推移,27,FALSE))</f>
        <v>1929</v>
      </c>
      <c r="E6" s="65">
        <f>IF(VLOOKUP($C$2,推移,28,FALSE)="","",VLOOKUP($C$2,推移,28,FALSE))</f>
        <v>2738</v>
      </c>
      <c r="F6" s="65">
        <f>IF(VLOOKUP($C$2,推移,29,FALSE)="","",VLOOKUP($C$2,推移,29,FALSE))</f>
        <v>3052</v>
      </c>
      <c r="G6" s="65">
        <f>IF(VLOOKUP($C$2,推移,30,FALSE)="","",VLOOKUP($C$2,推移,30,FALSE))</f>
        <v>5790</v>
      </c>
      <c r="H6" s="66">
        <f>IF(VLOOKUP($C$2,推移,31,FALSE)="","",VLOOKUP($C$2,推移,31,FALSE))</f>
        <v>-5.268324607329844E-2</v>
      </c>
      <c r="I6" s="67">
        <f>IF(VLOOKUP($C$2,推移,32,FALSE)="","",VLOOKUP($C$2,推移,32,FALSE))</f>
        <v>3.0015552099533438</v>
      </c>
      <c r="J6" s="65">
        <f>IF(VLOOKUP($C$2,推移,33,FALSE)="","",VLOOKUP($C$2,推移,33,FALSE))</f>
        <v>957</v>
      </c>
      <c r="K6" s="65">
        <f>IF(VLOOKUP($C$2,推移,34,FALSE)="","",VLOOKUP($C$2,推移,34,FALSE))</f>
        <v>3615</v>
      </c>
      <c r="L6" s="65">
        <f>IF(VLOOKUP($C$2,推移,35,FALSE)="","",VLOOKUP($C$2,推移,35,FALSE))</f>
        <v>1218</v>
      </c>
      <c r="M6" s="66">
        <f>IF(VLOOKUP($C$2,推移,36,FALSE)="","",VLOOKUP($C$2,推移,36,FALSE))</f>
        <v>0.16528497409326426</v>
      </c>
      <c r="N6" s="66">
        <f>IF(VLOOKUP($C$2,推移,37,FALSE)="","",VLOOKUP($C$2,推移,37,FALSE))</f>
        <v>0.62435233160621761</v>
      </c>
      <c r="O6" s="66">
        <f>IF(VLOOKUP($C$2,推移,38,FALSE)="","",VLOOKUP($C$2,推移,38,FALSE))</f>
        <v>0.21036269430051813</v>
      </c>
    </row>
    <row r="7" spans="3:15">
      <c r="C7" s="72" t="s">
        <v>173</v>
      </c>
      <c r="D7" s="65">
        <f>IF(VLOOKUP($C$2,推移,39,FALSE)="","",VLOOKUP($C$2,推移,39,FALSE))</f>
        <v>2698</v>
      </c>
      <c r="E7" s="65">
        <f>IF(VLOOKUP($C$2,推移,40,FALSE)="","",VLOOKUP($C$2,推移,40,FALSE))</f>
        <v>3158</v>
      </c>
      <c r="F7" s="65">
        <f>IF(VLOOKUP($C$2,推移,41,FALSE)="","",VLOOKUP($C$2,推移,41,FALSE))</f>
        <v>2963</v>
      </c>
      <c r="G7" s="65">
        <f>IF(VLOOKUP($C$2,推移,42,FALSE)="","",VLOOKUP($C$2,推移,42,FALSE))</f>
        <v>6121</v>
      </c>
      <c r="H7" s="66">
        <f>IF(VLOOKUP($C$2,推移,43,FALSE)="","",VLOOKUP($C$2,推移,43,FALSE))</f>
        <v>5.7167530224525143E-2</v>
      </c>
      <c r="I7" s="67">
        <f>IF(VLOOKUP($C$2,推移,44,FALSE)="","",VLOOKUP($C$2,推移,44,FALSE))</f>
        <v>2.2687175685693104</v>
      </c>
      <c r="J7" s="65">
        <f>IF(VLOOKUP($C$2,推移,45,FALSE)="","",VLOOKUP($C$2,推移,45,FALSE))</f>
        <v>809</v>
      </c>
      <c r="K7" s="65">
        <f>IF(VLOOKUP($C$2,推移,46,FALSE)="","",VLOOKUP($C$2,推移,46,FALSE))</f>
        <v>3960</v>
      </c>
      <c r="L7" s="65">
        <f>IF(VLOOKUP($C$2,推移,47,FALSE)="","",VLOOKUP($C$2,推移,47,FALSE))</f>
        <v>1352</v>
      </c>
      <c r="M7" s="66">
        <f>IF(VLOOKUP($C$2,推移,48,FALSE)="","",VLOOKUP($C$2,推移,48,FALSE))</f>
        <v>0.13216794641398463</v>
      </c>
      <c r="N7" s="66">
        <f>IF(VLOOKUP($C$2,推移,49,FALSE)="","",VLOOKUP($C$2,推移,49,FALSE))</f>
        <v>0.6469531122365626</v>
      </c>
      <c r="O7" s="66">
        <f>IF(VLOOKUP($C$2,推移,50,FALSE)="","",VLOOKUP($C$2,推移,50,FALSE))</f>
        <v>0.22087894134945271</v>
      </c>
    </row>
    <row r="8" spans="3:15">
      <c r="C8" s="72" t="s">
        <v>174</v>
      </c>
      <c r="D8" s="65">
        <f>IF(VLOOKUP($C$2,推移,51,FALSE)="","",VLOOKUP($C$2,推移,51,FALSE))</f>
        <v>2020</v>
      </c>
      <c r="E8" s="65">
        <f>IF(VLOOKUP($C$2,推移,52,FALSE)="","",VLOOKUP($C$2,推移,52,FALSE))</f>
        <v>2421</v>
      </c>
      <c r="F8" s="65">
        <f>IF(VLOOKUP($C$2,推移,53,FALSE)="","",VLOOKUP($C$2,推移,53,FALSE))</f>
        <v>2865</v>
      </c>
      <c r="G8" s="65">
        <f>IF(VLOOKUP($C$2,推移,54,FALSE)="","",VLOOKUP($C$2,推移,54,FALSE))</f>
        <v>5286</v>
      </c>
      <c r="H8" s="66">
        <f>IF(VLOOKUP($C$2,推移,55,FALSE)="","",VLOOKUP($C$2,推移,55,FALSE))</f>
        <v>-0.13641561836301253</v>
      </c>
      <c r="I8" s="67">
        <f>IF(VLOOKUP($C$2,推移,56,FALSE)="","",VLOOKUP($C$2,推移,56,FALSE))</f>
        <v>2.6168316831683169</v>
      </c>
      <c r="J8" s="65">
        <f>IF(VLOOKUP($C$2,推移,57,FALSE)="","",VLOOKUP($C$2,推移,57,FALSE))</f>
        <v>685</v>
      </c>
      <c r="K8" s="65">
        <f>IF(VLOOKUP($C$2,推移,58,FALSE)="","",VLOOKUP($C$2,推移,58,FALSE))</f>
        <v>3022</v>
      </c>
      <c r="L8" s="65">
        <f>IF(VLOOKUP($C$2,推移,59,FALSE)="","",VLOOKUP($C$2,推移,59,FALSE))</f>
        <v>1579</v>
      </c>
      <c r="M8" s="66">
        <f>IF(VLOOKUP($C$2,推移,60,FALSE)="","",VLOOKUP($C$2,推移,60,FALSE))</f>
        <v>0.12958758986000757</v>
      </c>
      <c r="N8" s="66">
        <f>IF(VLOOKUP($C$2,推移,61,FALSE)="","",VLOOKUP($C$2,推移,61,FALSE))</f>
        <v>0.57169882709042752</v>
      </c>
      <c r="O8" s="66">
        <f>IF(VLOOKUP($C$2,推移,62,FALSE)="","",VLOOKUP($C$2,推移,62,FALSE))</f>
        <v>0.29871358304956491</v>
      </c>
    </row>
    <row r="9" spans="3:15">
      <c r="C9" s="72" t="s">
        <v>175</v>
      </c>
      <c r="D9" s="65">
        <f>IF(VLOOKUP($C$2,推移,63,FALSE)="","",VLOOKUP($C$2,推移,63,FALSE))</f>
        <v>2009</v>
      </c>
      <c r="E9" s="65">
        <f>IF(VLOOKUP($C$2,推移,64,FALSE)="","",VLOOKUP($C$2,推移,64,FALSE))</f>
        <v>2200</v>
      </c>
      <c r="F9" s="65">
        <f>IF(VLOOKUP($C$2,推移,65,FALSE)="","",VLOOKUP($C$2,推移,65,FALSE))</f>
        <v>2571</v>
      </c>
      <c r="G9" s="65">
        <f>IF(VLOOKUP($C$2,推移,66,FALSE)="","",VLOOKUP($C$2,推移,66,FALSE))</f>
        <v>4771</v>
      </c>
      <c r="H9" s="66">
        <f>IF(VLOOKUP($C$2,推移,67,FALSE)="","",VLOOKUP($C$2,推移,67,FALSE))</f>
        <v>-9.7427166099129825E-2</v>
      </c>
      <c r="I9" s="67">
        <f>IF(VLOOKUP($C$2,推移,68,FALSE)="","",VLOOKUP($C$2,推移,68,FALSE))</f>
        <v>2.3748133399701343</v>
      </c>
      <c r="J9" s="65">
        <f>IF(VLOOKUP($C$2,推移,69,FALSE)="","",VLOOKUP($C$2,推移,69,FALSE))</f>
        <v>536</v>
      </c>
      <c r="K9" s="65">
        <f>IF(VLOOKUP($C$2,推移,70,FALSE)="","",VLOOKUP($C$2,推移,70,FALSE))</f>
        <v>2703</v>
      </c>
      <c r="L9" s="65">
        <f>IF(VLOOKUP($C$2,推移,71,FALSE)="","",VLOOKUP($C$2,推移,71,FALSE))</f>
        <v>1532</v>
      </c>
      <c r="M9" s="66">
        <f>IF(VLOOKUP($C$2,推移,72,FALSE)="","",VLOOKUP($C$2,推移,72,FALSE))</f>
        <v>0.1123454202473276</v>
      </c>
      <c r="N9" s="66">
        <f>IF(VLOOKUP($C$2,推移,73,FALSE)="","",VLOOKUP($C$2,推移,73,FALSE))</f>
        <v>0.56654789352337032</v>
      </c>
      <c r="O9" s="66">
        <f>IF(VLOOKUP($C$2,推移,74,FALSE)="","",VLOOKUP($C$2,推移,74,FALSE))</f>
        <v>0.32110668622930205</v>
      </c>
    </row>
    <row r="10" spans="3:15">
      <c r="C10" s="73" t="s">
        <v>196</v>
      </c>
      <c r="D10" s="65">
        <f>IF(VLOOKUP($C$2,推移,75,FALSE)="","",VLOOKUP($C$2,推移,75,FALSE))</f>
        <v>1944</v>
      </c>
      <c r="E10" s="65">
        <f>IF(VLOOKUP($C$2,推移,76,FALSE)="","",VLOOKUP($C$2,推移,76,FALSE))</f>
        <v>2101</v>
      </c>
      <c r="F10" s="65">
        <f>IF(VLOOKUP($C$2,推移,77,FALSE)="","",VLOOKUP($C$2,推移,77,FALSE))</f>
        <v>2427</v>
      </c>
      <c r="G10" s="65">
        <f>IF(VLOOKUP($C$2,推移,78,FALSE)="","",VLOOKUP($C$2,推移,78,FALSE))</f>
        <v>4528</v>
      </c>
      <c r="H10" s="66">
        <f>IF(VLOOKUP($C$2,推移,79,FALSE)="","",VLOOKUP($C$2,推移,79,FALSE))</f>
        <v>-5.3666077738515838E-2</v>
      </c>
      <c r="I10" s="67">
        <f>IF(VLOOKUP($C$2,推移,80,FALSE)="","",VLOOKUP($C$2,推移,80,FALSE))</f>
        <v>2.3292181069958846</v>
      </c>
      <c r="J10" s="65">
        <f>IF(VLOOKUP($C$2,推移,81,FALSE)="","",VLOOKUP($C$2,推移,81,FALSE))</f>
        <v>447</v>
      </c>
      <c r="K10" s="65">
        <f>IF(VLOOKUP($C$2,推移,82,FALSE)="","",VLOOKUP($C$2,推移,82,FALSE))</f>
        <v>2525</v>
      </c>
      <c r="L10" s="65">
        <f>IF(VLOOKUP($C$2,推移,83,FALSE)="","",VLOOKUP($C$2,推移,83,FALSE))</f>
        <v>1556</v>
      </c>
      <c r="M10" s="66">
        <f>IF(VLOOKUP($C$2,推移,84,FALSE)="","",VLOOKUP($C$2,推移,84,FALSE))</f>
        <v>9.8719081271999992E-2</v>
      </c>
      <c r="N10" s="66">
        <f>IF(VLOOKUP($C$2,推移,85,FALSE)="","",VLOOKUP($C$2,推移,85,FALSE))</f>
        <v>0.55764134275599997</v>
      </c>
      <c r="O10" s="66">
        <f>IF(VLOOKUP($C$2,推移,86,FALSE)="","",VLOOKUP($C$2,推移,86,FALSE))</f>
        <v>0.34363957597200001</v>
      </c>
    </row>
    <row r="11" spans="3:15">
      <c r="C11" s="80" t="s">
        <v>231</v>
      </c>
      <c r="D11" s="65">
        <f>IF(VLOOKUP($C$2,推移,87,FALSE)="","",VLOOKUP($C$2,推移,87,FALSE))</f>
        <v>1973</v>
      </c>
      <c r="E11" s="65">
        <f>IF(VLOOKUP($C$2,推移,88,FALSE)="","",VLOOKUP($C$2,推移,88,FALSE))</f>
        <v>2000</v>
      </c>
      <c r="F11" s="65">
        <f>IF(VLOOKUP($C$2,推移,89,FALSE)="","",VLOOKUP($C$2,推移,89,FALSE))</f>
        <v>2291</v>
      </c>
      <c r="G11" s="65">
        <f>IF(VLOOKUP($C$2,推移,90,FALSE)="","",VLOOKUP($C$2,推移,90,FALSE))</f>
        <v>4291</v>
      </c>
      <c r="H11" s="66">
        <f>IF(VLOOKUP($C$2,推移,91,FALSE)="","",VLOOKUP($C$2,推移,91,FALSE))</f>
        <v>-5.5231880680494116E-2</v>
      </c>
      <c r="I11" s="67">
        <f>IF(VLOOKUP($C$2,推移,92,FALSE)="","",VLOOKUP($C$2,推移,92,FALSE))</f>
        <v>2.1748606183476937</v>
      </c>
      <c r="J11" s="65">
        <f>IF(VLOOKUP($C$2,推移,93,FALSE)="","",VLOOKUP($C$2,推移,93,FALSE))</f>
        <v>447</v>
      </c>
      <c r="K11" s="65">
        <f>IF(VLOOKUP($C$2,推移,94,FALSE)="","",VLOOKUP($C$2,推移,94,FALSE))</f>
        <v>2525</v>
      </c>
      <c r="L11" s="65">
        <f>IF(VLOOKUP($C$2,推移,95,FALSE)="","",VLOOKUP($C$2,推移,95,FALSE))</f>
        <v>1556</v>
      </c>
      <c r="M11" s="66">
        <f>IF(VLOOKUP($C$2,推移,96,FALSE)="","",VLOOKUP($C$2,推移,96,FALSE))</f>
        <v>0.1041715217897926</v>
      </c>
      <c r="N11" s="66">
        <f>IF(VLOOKUP($C$2,推移,97,FALSE)="","",VLOOKUP($C$2,推移,97,FALSE))</f>
        <v>0.58844092286180383</v>
      </c>
      <c r="O11" s="66">
        <f>IF(VLOOKUP($C$2,推移,98,FALSE)="","",VLOOKUP($C$2,推移,98,FALSE))</f>
        <v>0.36261943602889768</v>
      </c>
    </row>
    <row r="28" spans="2:7">
      <c r="C28" s="74" t="s">
        <v>205</v>
      </c>
      <c r="D28" s="75" t="s">
        <v>206</v>
      </c>
      <c r="E28" s="74" t="s">
        <v>202</v>
      </c>
      <c r="F28" s="76" t="s">
        <v>203</v>
      </c>
      <c r="G28" s="77" t="s">
        <v>204</v>
      </c>
    </row>
    <row r="29" spans="2:7">
      <c r="B29" s="60"/>
      <c r="C29" s="65">
        <f>IF(VLOOKUP($C$2,階級別,3,FALSE)="","",VLOOKUP($C$2,階級別,3,FALSE))</f>
        <v>75</v>
      </c>
      <c r="D29" s="65">
        <f>IF(VLOOKUP($C$2,階級別,24,FALSE)="","",VLOOKUP($C$2,階級別,24,FALSE))</f>
        <v>78</v>
      </c>
      <c r="E29" s="78" t="s">
        <v>178</v>
      </c>
      <c r="F29" s="61">
        <f>$B$52*C29/$C$52*100</f>
        <v>-3.75</v>
      </c>
      <c r="G29" s="63">
        <f>D29/$D$52*100</f>
        <v>3.4046268005237885</v>
      </c>
    </row>
    <row r="30" spans="2:7">
      <c r="B30" s="60"/>
      <c r="C30" s="65">
        <f>IF(VLOOKUP($C$2,階級別,4,FALSE)="","",VLOOKUP($C$2,階級別,4,FALSE))</f>
        <v>78</v>
      </c>
      <c r="D30" s="65">
        <f>IF(VLOOKUP($C$2,階級別,25,FALSE)="","",VLOOKUP($C$2,階級別,25,FALSE))</f>
        <v>59</v>
      </c>
      <c r="E30" s="78" t="s">
        <v>179</v>
      </c>
      <c r="F30" s="61">
        <f t="shared" ref="F30:F49" si="0">$B$52*C30/$C$52*100</f>
        <v>-3.9</v>
      </c>
      <c r="G30" s="63">
        <f t="shared" ref="G30:G49" si="1">D30/$D$52*100</f>
        <v>2.5752946311654297</v>
      </c>
    </row>
    <row r="31" spans="2:7">
      <c r="B31" s="60"/>
      <c r="C31" s="65">
        <f>IF(VLOOKUP($C$2,階級別,5,FALSE)="","",VLOOKUP($C$2,階級別,5,FALSE))</f>
        <v>66</v>
      </c>
      <c r="D31" s="65">
        <f>IF(VLOOKUP($C$2,階級別,26,FALSE)="","",VLOOKUP($C$2,階級別,26,FALSE))</f>
        <v>86</v>
      </c>
      <c r="E31" s="78" t="s">
        <v>180</v>
      </c>
      <c r="F31" s="61">
        <f t="shared" si="0"/>
        <v>-3.3000000000000003</v>
      </c>
      <c r="G31" s="63">
        <f t="shared" si="1"/>
        <v>3.7538192928852028</v>
      </c>
    </row>
    <row r="32" spans="2:7">
      <c r="B32" s="60"/>
      <c r="C32" s="65">
        <f>IF(VLOOKUP($C$2,階級別,6,FALSE)="","",VLOOKUP($C$2,階級別,6,FALSE))</f>
        <v>74</v>
      </c>
      <c r="D32" s="65">
        <f>IF(VLOOKUP($C$2,階級別,27,FALSE)="","",VLOOKUP($C$2,階級別,27,FALSE))</f>
        <v>83</v>
      </c>
      <c r="E32" s="78" t="s">
        <v>181</v>
      </c>
      <c r="F32" s="61">
        <f t="shared" si="0"/>
        <v>-3.6999999999999997</v>
      </c>
      <c r="G32" s="63">
        <f t="shared" si="1"/>
        <v>3.6228721082496724</v>
      </c>
    </row>
    <row r="33" spans="2:7">
      <c r="B33" s="60"/>
      <c r="C33" s="65">
        <f>IF(VLOOKUP($C$2,階級別,7,FALSE)="","",VLOOKUP($C$2,階級別,7,FALSE))</f>
        <v>81</v>
      </c>
      <c r="D33" s="65">
        <f>IF(VLOOKUP($C$2,階級別,28,FALSE)="","",VLOOKUP($C$2,階級別,28,FALSE))</f>
        <v>96</v>
      </c>
      <c r="E33" s="78" t="s">
        <v>182</v>
      </c>
      <c r="F33" s="61">
        <f t="shared" si="0"/>
        <v>-4.05</v>
      </c>
      <c r="G33" s="63">
        <f t="shared" si="1"/>
        <v>4.190309908336971</v>
      </c>
    </row>
    <row r="34" spans="2:7">
      <c r="B34" s="60"/>
      <c r="C34" s="65">
        <f>IF(VLOOKUP($C$2,階級別,8,FALSE)="","",VLOOKUP($C$2,階級別,8,FALSE))</f>
        <v>91</v>
      </c>
      <c r="D34" s="65">
        <f>IF(VLOOKUP($C$2,階級別,29,FALSE)="","",VLOOKUP($C$2,階級別,29,FALSE))</f>
        <v>69</v>
      </c>
      <c r="E34" s="78" t="s">
        <v>183</v>
      </c>
      <c r="F34" s="61">
        <f t="shared" si="0"/>
        <v>-4.55</v>
      </c>
      <c r="G34" s="63">
        <f t="shared" si="1"/>
        <v>3.0117852466171975</v>
      </c>
    </row>
    <row r="35" spans="2:7">
      <c r="B35" s="60"/>
      <c r="C35" s="65">
        <f>IF(VLOOKUP($C$2,階級別,9,FALSE)="","",VLOOKUP($C$2,階級別,9,FALSE))</f>
        <v>102</v>
      </c>
      <c r="D35" s="65">
        <f>IF(VLOOKUP($C$2,階級別,30,FALSE)="","",VLOOKUP($C$2,階級別,30,FALSE))</f>
        <v>101</v>
      </c>
      <c r="E35" s="78" t="s">
        <v>184</v>
      </c>
      <c r="F35" s="61">
        <f t="shared" si="0"/>
        <v>-5.0999999999999996</v>
      </c>
      <c r="G35" s="63">
        <f t="shared" si="1"/>
        <v>4.4085552160628545</v>
      </c>
    </row>
    <row r="36" spans="2:7">
      <c r="B36" s="60"/>
      <c r="C36" s="65">
        <f>IF(VLOOKUP($C$2,階級別,10,FALSE)="","",VLOOKUP($C$2,階級別,10,FALSE))</f>
        <v>137</v>
      </c>
      <c r="D36" s="65">
        <f>IF(VLOOKUP($C$2,階級別,31,FALSE)="","",VLOOKUP($C$2,階級別,31,FALSE))</f>
        <v>100</v>
      </c>
      <c r="E36" s="78" t="s">
        <v>185</v>
      </c>
      <c r="F36" s="61">
        <f t="shared" si="0"/>
        <v>-6.8500000000000005</v>
      </c>
      <c r="G36" s="63">
        <f t="shared" si="1"/>
        <v>4.3649061545176782</v>
      </c>
    </row>
    <row r="37" spans="2:7">
      <c r="B37" s="60"/>
      <c r="C37" s="65">
        <f>IF(VLOOKUP($C$2,階級別,11,FALSE)="","",VLOOKUP($C$2,階級別,11,FALSE))</f>
        <v>133</v>
      </c>
      <c r="D37" s="65">
        <f>IF(VLOOKUP($C$2,階級別,32,FALSE)="","",VLOOKUP($C$2,階級別,32,FALSE))</f>
        <v>127</v>
      </c>
      <c r="E37" s="78" t="s">
        <v>186</v>
      </c>
      <c r="F37" s="61">
        <f t="shared" si="0"/>
        <v>-6.65</v>
      </c>
      <c r="G37" s="63">
        <f t="shared" si="1"/>
        <v>5.5434308162374508</v>
      </c>
    </row>
    <row r="38" spans="2:7">
      <c r="B38" s="60"/>
      <c r="C38" s="65">
        <f>IF(VLOOKUP($C$2,階級別,12,FALSE)="","",VLOOKUP($C$2,階級別,12,FALSE))</f>
        <v>118</v>
      </c>
      <c r="D38" s="65">
        <f>IF(VLOOKUP($C$2,階級別,33,FALSE)="","",VLOOKUP($C$2,階級別,33,FALSE))</f>
        <v>131</v>
      </c>
      <c r="E38" s="78" t="s">
        <v>187</v>
      </c>
      <c r="F38" s="61">
        <f t="shared" si="0"/>
        <v>-5.8999999999999995</v>
      </c>
      <c r="G38" s="63">
        <f t="shared" si="1"/>
        <v>5.7180270624181579</v>
      </c>
    </row>
    <row r="39" spans="2:7">
      <c r="B39" s="60"/>
      <c r="C39" s="65">
        <f>IF(VLOOKUP($C$2,階級別,13,FALSE)="","",VLOOKUP($C$2,階級別,13,FALSE))</f>
        <v>135</v>
      </c>
      <c r="D39" s="65">
        <f>IF(VLOOKUP($C$2,階級別,34,FALSE)="","",VLOOKUP($C$2,階級別,34,FALSE))</f>
        <v>131</v>
      </c>
      <c r="E39" s="78" t="s">
        <v>188</v>
      </c>
      <c r="F39" s="61">
        <f t="shared" si="0"/>
        <v>-6.75</v>
      </c>
      <c r="G39" s="63">
        <f t="shared" si="1"/>
        <v>5.7180270624181579</v>
      </c>
    </row>
    <row r="40" spans="2:7">
      <c r="B40" s="60"/>
      <c r="C40" s="65">
        <f>IF(VLOOKUP($C$2,階級別,14,FALSE)="","",VLOOKUP($C$2,階級別,14,FALSE))</f>
        <v>122</v>
      </c>
      <c r="D40" s="65">
        <f>IF(VLOOKUP($C$2,階級別,35,FALSE)="","",VLOOKUP($C$2,階級別,35,FALSE))</f>
        <v>149</v>
      </c>
      <c r="E40" s="78" t="s">
        <v>189</v>
      </c>
      <c r="F40" s="61">
        <f t="shared" si="0"/>
        <v>-6.1</v>
      </c>
      <c r="G40" s="63">
        <f t="shared" si="1"/>
        <v>6.50371017023134</v>
      </c>
    </row>
    <row r="41" spans="2:7">
      <c r="B41" s="60"/>
      <c r="C41" s="65">
        <f>IF(VLOOKUP($C$2,階級別,15,FALSE)="","",VLOOKUP($C$2,階級別,15,FALSE))</f>
        <v>148</v>
      </c>
      <c r="D41" s="65">
        <f>IF(VLOOKUP($C$2,階級別,36,FALSE)="","",VLOOKUP($C$2,階級別,36,FALSE))</f>
        <v>187</v>
      </c>
      <c r="E41" s="78" t="s">
        <v>190</v>
      </c>
      <c r="F41" s="61">
        <f t="shared" si="0"/>
        <v>-7.3999999999999995</v>
      </c>
      <c r="G41" s="63">
        <f t="shared" si="1"/>
        <v>8.1623745089480568</v>
      </c>
    </row>
    <row r="42" spans="2:7">
      <c r="B42" s="60"/>
      <c r="C42" s="65">
        <f>IF(VLOOKUP($C$2,階級別,16,FALSE)="","",VLOOKUP($C$2,階級別,16,FALSE))</f>
        <v>180</v>
      </c>
      <c r="D42" s="65">
        <f>IF(VLOOKUP($C$2,階級別,37,FALSE)="","",VLOOKUP($C$2,階級別,37,FALSE))</f>
        <v>175</v>
      </c>
      <c r="E42" s="78" t="s">
        <v>191</v>
      </c>
      <c r="F42" s="61">
        <f t="shared" si="0"/>
        <v>-9</v>
      </c>
      <c r="G42" s="63">
        <f t="shared" si="1"/>
        <v>7.6385857704059372</v>
      </c>
    </row>
    <row r="43" spans="2:7">
      <c r="B43" s="60"/>
      <c r="C43" s="65">
        <f>IF(VLOOKUP($C$2,階級別,17,FALSE)="","",VLOOKUP($C$2,階級別,17,FALSE))</f>
        <v>125</v>
      </c>
      <c r="D43" s="65">
        <f>IF(VLOOKUP($C$2,階級別,38,FALSE)="","",VLOOKUP($C$2,階級別,38,FALSE))</f>
        <v>156</v>
      </c>
      <c r="E43" s="78" t="s">
        <v>192</v>
      </c>
      <c r="F43" s="61">
        <f t="shared" si="0"/>
        <v>-6.25</v>
      </c>
      <c r="G43" s="63">
        <f t="shared" si="1"/>
        <v>6.809253601047577</v>
      </c>
    </row>
    <row r="44" spans="2:7">
      <c r="B44" s="60"/>
      <c r="C44" s="65">
        <f>IF(VLOOKUP($C$2,階級別,18,FALSE)="","",VLOOKUP($C$2,階級別,18,FALSE))</f>
        <v>118</v>
      </c>
      <c r="D44" s="65">
        <f>IF(VLOOKUP($C$2,階級別,39,FALSE)="","",VLOOKUP($C$2,階級別,39,FALSE))</f>
        <v>181</v>
      </c>
      <c r="E44" s="78" t="s">
        <v>193</v>
      </c>
      <c r="F44" s="61">
        <f t="shared" si="0"/>
        <v>-5.8999999999999995</v>
      </c>
      <c r="G44" s="63">
        <f t="shared" si="1"/>
        <v>7.9004801396769961</v>
      </c>
    </row>
    <row r="45" spans="2:7">
      <c r="B45" s="60"/>
      <c r="C45" s="65">
        <f>IF(VLOOKUP($C$2,階級別,19,FALSE)="","",VLOOKUP($C$2,階級別,19,FALSE))</f>
        <v>125</v>
      </c>
      <c r="D45" s="65">
        <f>IF(VLOOKUP($C$2,階級別,40,FALSE)="","",VLOOKUP($C$2,階級別,40,FALSE))</f>
        <v>146</v>
      </c>
      <c r="E45" s="78" t="s">
        <v>197</v>
      </c>
      <c r="F45" s="61">
        <f t="shared" si="0"/>
        <v>-6.25</v>
      </c>
      <c r="G45" s="63">
        <f t="shared" si="1"/>
        <v>6.3727629855958092</v>
      </c>
    </row>
    <row r="46" spans="2:7">
      <c r="B46" s="60"/>
      <c r="C46" s="65">
        <f>IF(VLOOKUP($C$2,階級別,20,FALSE)="","",VLOOKUP($C$2,階級別,20,FALSE))</f>
        <v>63</v>
      </c>
      <c r="D46" s="65">
        <f>IF(VLOOKUP($C$2,階級別,41,FALSE)="","",VLOOKUP($C$2,階級別,41,FALSE))</f>
        <v>121</v>
      </c>
      <c r="E46" s="78" t="s">
        <v>198</v>
      </c>
      <c r="F46" s="61">
        <f t="shared" si="0"/>
        <v>-3.15</v>
      </c>
      <c r="G46" s="63">
        <f t="shared" si="1"/>
        <v>5.2815364469663901</v>
      </c>
    </row>
    <row r="47" spans="2:7">
      <c r="B47" s="60"/>
      <c r="C47" s="65">
        <f>IF(VLOOKUP($C$2,階級別,21,FALSE)="","",VLOOKUP($C$2,階級別,21,FALSE))</f>
        <v>24</v>
      </c>
      <c r="D47" s="65">
        <f>IF(VLOOKUP($C$2,階級別,42,FALSE)="","",VLOOKUP($C$2,階級別,42,FALSE))</f>
        <v>83</v>
      </c>
      <c r="E47" s="78" t="s">
        <v>199</v>
      </c>
      <c r="F47" s="61">
        <f t="shared" si="0"/>
        <v>-1.2</v>
      </c>
      <c r="G47" s="63">
        <f t="shared" si="1"/>
        <v>3.6228721082496724</v>
      </c>
    </row>
    <row r="48" spans="2:7">
      <c r="B48" s="60"/>
      <c r="C48" s="65">
        <f>IF(VLOOKUP($C$2,階級別,22,FALSE)="","",VLOOKUP($C$2,階級別,22,FALSE))</f>
        <v>4</v>
      </c>
      <c r="D48" s="65">
        <f>IF(VLOOKUP($C$2,階級別,43,FALSE)="","",VLOOKUP($C$2,階級別,43,FALSE))</f>
        <v>26</v>
      </c>
      <c r="E48" s="78" t="s">
        <v>200</v>
      </c>
      <c r="F48" s="61">
        <f t="shared" si="0"/>
        <v>-0.2</v>
      </c>
      <c r="G48" s="63">
        <f t="shared" si="1"/>
        <v>1.1348756001745963</v>
      </c>
    </row>
    <row r="49" spans="2:7">
      <c r="B49" s="60"/>
      <c r="C49" s="65">
        <f>IF(VLOOKUP($C$2,階級別,23,FALSE)="","",VLOOKUP($C$2,階級別,23,FALSE))</f>
        <v>1</v>
      </c>
      <c r="D49" s="65">
        <f>IF(VLOOKUP($C$2,階級別,44,FALSE)="","",VLOOKUP($C$2,階級別,44,FALSE))</f>
        <v>6</v>
      </c>
      <c r="E49" s="78" t="s">
        <v>201</v>
      </c>
      <c r="F49" s="61">
        <f t="shared" si="0"/>
        <v>-0.05</v>
      </c>
      <c r="G49" s="63">
        <f t="shared" si="1"/>
        <v>0.26189436927106069</v>
      </c>
    </row>
    <row r="52" spans="2:7">
      <c r="B52" s="64">
        <v>-1</v>
      </c>
      <c r="C52" s="62">
        <f>SUM(C29:C49)</f>
        <v>2000</v>
      </c>
      <c r="D52" s="62">
        <f>SUM(D29:D49)</f>
        <v>2291</v>
      </c>
    </row>
  </sheetData>
  <sheetProtection algorithmName="SHA-512" hashValue="K2YKxvX4hL9YxVYdDJLaitakirQ1VwC9OKJsGSeDVcjnvxfESkKAd6e1BFdBJp6dRpjo9ekdc9PPbyDb+STolg==" saltValue="522jX9HGdPhqW9fL/88dhQ==" spinCount="100000" sheet="1" objects="1" scenarios="1"/>
  <mergeCells count="1">
    <mergeCell ref="D2:E2"/>
  </mergeCells>
  <phoneticPr fontId="2"/>
  <pageMargins left="0.59055118110236227" right="0.19685039370078741" top="0.19685039370078741" bottom="0.19685039370078741" header="0.11811023622047245" footer="7.874015748031496E-2"/>
  <pageSetup paperSize="9" scale="93" orientation="landscape" r:id="rId1"/>
  <headerFooter>
    <oddHeader>&amp;C&amp;"ＭＳ Ｐゴシック,太字"&amp;12国勢調査の推移（Ｈ２７年版）</oddHeader>
    <oddFooter>&amp;R&amp;"ＭＳ Ｐゴシック,斜体"&amp;10北海道商工会連合会特別推進局</oddFooter>
  </headerFooter>
  <drawing r:id="rId2"/>
  <legacyDrawing r:id="rId3"/>
  <controls>
    <mc:AlternateContent xmlns:mc="http://schemas.openxmlformats.org/markup-compatibility/2006">
      <mc:Choice Requires="x14">
        <control shapeId="1029" r:id="rId4" name="CommandButton1">
          <controlPr defaultSize="0" autoLine="0" autoPict="0" r:id="rId5">
            <anchor moveWithCells="1">
              <from>
                <xdr:col>0</xdr:col>
                <xdr:colOff>66675</xdr:colOff>
                <xdr:row>1</xdr:row>
                <xdr:rowOff>114300</xdr:rowOff>
              </from>
              <to>
                <xdr:col>0</xdr:col>
                <xdr:colOff>752475</xdr:colOff>
                <xdr:row>2</xdr:row>
                <xdr:rowOff>209550</xdr:rowOff>
              </to>
            </anchor>
          </controlPr>
        </control>
      </mc:Choice>
      <mc:Fallback>
        <control shapeId="1029" r:id="rId4" name="CommandButton1"/>
      </mc:Fallback>
    </mc:AlternateContent>
    <mc:AlternateContent xmlns:mc="http://schemas.openxmlformats.org/markup-compatibility/2006">
      <mc:Choice Requires="x14">
        <control shapeId="1270" r:id="rId6" name="Button 246">
          <controlPr defaultSize="0" print="0" autoFill="0" autoPict="0" macro="[0]!Macro1">
            <anchor moveWithCells="1" sizeWithCells="1">
              <from>
                <xdr:col>0</xdr:col>
                <xdr:colOff>123825</xdr:colOff>
                <xdr:row>3</xdr:row>
                <xdr:rowOff>209550</xdr:rowOff>
              </from>
              <to>
                <xdr:col>0</xdr:col>
                <xdr:colOff>714375</xdr:colOff>
                <xdr:row>5</xdr:row>
                <xdr:rowOff>9525</xdr:rowOff>
              </to>
            </anchor>
          </controlPr>
        </control>
      </mc:Choice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平成27年分</vt:lpstr>
      <vt:lpstr>推移</vt:lpstr>
      <vt:lpstr>５歳階級別人口</vt:lpstr>
      <vt:lpstr>名簿</vt:lpstr>
      <vt:lpstr>国勢調査</vt:lpstr>
      <vt:lpstr>Sheet1</vt:lpstr>
      <vt:lpstr>国勢調査!Print_Area</vt:lpstr>
      <vt:lpstr>階級別</vt:lpstr>
      <vt:lpstr>推移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nec10ｘｐ</dc:creator>
  <cp:lastModifiedBy>hirano</cp:lastModifiedBy>
  <cp:lastPrinted>2017-05-25T06:21:27Z</cp:lastPrinted>
  <dcterms:created xsi:type="dcterms:W3CDTF">2006-11-09T02:52:23Z</dcterms:created>
  <dcterms:modified xsi:type="dcterms:W3CDTF">2017-05-30T09:25:15Z</dcterms:modified>
</cp:coreProperties>
</file>